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kael Chenko\Downloads\"/>
    </mc:Choice>
  </mc:AlternateContent>
  <xr:revisionPtr revIDLastSave="0" documentId="13_ncr:1_{9F367243-0FD8-40C5-99E5-7C26C0F583B9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MONTHENTRY" sheetId="8" state="hidden" r:id="rId1"/>
    <sheet name="Sum &amp; FG" sheetId="4" r:id="rId2"/>
    <sheet name="State Details" sheetId="12" r:id="rId3"/>
    <sheet name="State Details (2)" sheetId="22" r:id="rId4"/>
    <sheet name="LG Details" sheetId="17" r:id="rId5"/>
    <sheet name="Ecology to States" sheetId="13" r:id="rId6"/>
    <sheet name="SumSum" sheetId="14" r:id="rId7"/>
    <sheet name="ECOLOGY TO INDIVIDUAL LGCS" sheetId="19" r:id="rId8"/>
    <sheet name="Ecology to LGCs" sheetId="21" r:id="rId9"/>
  </sheets>
  <definedNames>
    <definedName name="ACCTDATE">#REF!</definedName>
    <definedName name="acctmonth">MONTHENTRY!$F$6</definedName>
    <definedName name="previuosmonth">MONTHENTRY!$B$6</definedName>
    <definedName name="_xlnm.Print_Area" localSheetId="6">SumSum!$A$1:$K$43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3" i="21" l="1"/>
  <c r="C43" i="21"/>
  <c r="E42" i="21"/>
  <c r="E41" i="21"/>
  <c r="E40" i="21"/>
  <c r="E39" i="21"/>
  <c r="E38" i="21"/>
  <c r="E37" i="21"/>
  <c r="E36" i="21"/>
  <c r="E35" i="21"/>
  <c r="E34" i="21"/>
  <c r="E33" i="21"/>
  <c r="E32" i="21"/>
  <c r="E31" i="21"/>
  <c r="E30" i="21"/>
  <c r="E29" i="21"/>
  <c r="E28" i="21"/>
  <c r="E27" i="21"/>
  <c r="E26" i="21"/>
  <c r="E25" i="21"/>
  <c r="E24" i="21"/>
  <c r="E23" i="21"/>
  <c r="E22" i="21"/>
  <c r="E21" i="21"/>
  <c r="E20" i="21"/>
  <c r="E19" i="21"/>
  <c r="E18" i="21"/>
  <c r="E17" i="21"/>
  <c r="E16" i="21"/>
  <c r="E15" i="21"/>
  <c r="E14" i="21"/>
  <c r="E13" i="21"/>
  <c r="E12" i="21"/>
  <c r="E11" i="21"/>
  <c r="E10" i="21"/>
  <c r="E9" i="21"/>
  <c r="E8" i="21"/>
  <c r="E7" i="21"/>
  <c r="E43" i="21" s="1"/>
  <c r="E6" i="21"/>
  <c r="E780" i="19"/>
  <c r="D780" i="19"/>
  <c r="F779" i="19"/>
  <c r="F778" i="19"/>
  <c r="F777" i="19"/>
  <c r="F776" i="19"/>
  <c r="F775" i="19"/>
  <c r="F774" i="19"/>
  <c r="F773" i="19"/>
  <c r="F772" i="19"/>
  <c r="F771" i="19"/>
  <c r="F770" i="19"/>
  <c r="F769" i="19"/>
  <c r="F768" i="19"/>
  <c r="F767" i="19"/>
  <c r="F766" i="19"/>
  <c r="F765" i="19"/>
  <c r="F764" i="19"/>
  <c r="F763" i="19"/>
  <c r="F762" i="19"/>
  <c r="F761" i="19"/>
  <c r="F760" i="19"/>
  <c r="F759" i="19"/>
  <c r="F758" i="19"/>
  <c r="F757" i="19"/>
  <c r="F756" i="19"/>
  <c r="F755" i="19"/>
  <c r="F754" i="19"/>
  <c r="F753" i="19"/>
  <c r="F752" i="19"/>
  <c r="F751" i="19"/>
  <c r="F750" i="19"/>
  <c r="F749" i="19"/>
  <c r="F748" i="19"/>
  <c r="F747" i="19"/>
  <c r="F746" i="19"/>
  <c r="F745" i="19"/>
  <c r="F744" i="19"/>
  <c r="F743" i="19"/>
  <c r="F742" i="19"/>
  <c r="F741" i="19"/>
  <c r="F740" i="19"/>
  <c r="F739" i="19"/>
  <c r="F738" i="19"/>
  <c r="F737" i="19"/>
  <c r="F736" i="19"/>
  <c r="F735" i="19"/>
  <c r="F734" i="19"/>
  <c r="F733" i="19"/>
  <c r="F732" i="19"/>
  <c r="F731" i="19"/>
  <c r="F730" i="19"/>
  <c r="F729" i="19"/>
  <c r="F728" i="19"/>
  <c r="F727" i="19"/>
  <c r="F726" i="19"/>
  <c r="F725" i="19"/>
  <c r="F724" i="19"/>
  <c r="F723" i="19"/>
  <c r="F722" i="19"/>
  <c r="F721" i="19"/>
  <c r="F720" i="19"/>
  <c r="F719" i="19"/>
  <c r="F718" i="19"/>
  <c r="F717" i="19"/>
  <c r="F716" i="19"/>
  <c r="F715" i="19"/>
  <c r="F714" i="19"/>
  <c r="F713" i="19"/>
  <c r="F712" i="19"/>
  <c r="F711" i="19"/>
  <c r="F710" i="19"/>
  <c r="F709" i="19"/>
  <c r="F708" i="19"/>
  <c r="F707" i="19"/>
  <c r="F706" i="19"/>
  <c r="F705" i="19"/>
  <c r="F704" i="19"/>
  <c r="F703" i="19"/>
  <c r="F702" i="19"/>
  <c r="F701" i="19"/>
  <c r="F700" i="19"/>
  <c r="F699" i="19"/>
  <c r="F698" i="19"/>
  <c r="F697" i="19"/>
  <c r="F696" i="19"/>
  <c r="F695" i="19"/>
  <c r="F694" i="19"/>
  <c r="F693" i="19"/>
  <c r="F692" i="19"/>
  <c r="F691" i="19"/>
  <c r="F690" i="19"/>
  <c r="F689" i="19"/>
  <c r="F688" i="19"/>
  <c r="F687" i="19"/>
  <c r="F686" i="19"/>
  <c r="F685" i="19"/>
  <c r="F684" i="19"/>
  <c r="F683" i="19"/>
  <c r="F682" i="19"/>
  <c r="F681" i="19"/>
  <c r="F680" i="19"/>
  <c r="F679" i="19"/>
  <c r="F678" i="19"/>
  <c r="F677" i="19"/>
  <c r="F676" i="19"/>
  <c r="F675" i="19"/>
  <c r="F674" i="19"/>
  <c r="F673" i="19"/>
  <c r="F672" i="19"/>
  <c r="F671" i="19"/>
  <c r="F670" i="19"/>
  <c r="F669" i="19"/>
  <c r="F668" i="19"/>
  <c r="F667" i="19"/>
  <c r="F666" i="19"/>
  <c r="F665" i="19"/>
  <c r="F664" i="19"/>
  <c r="F663" i="19"/>
  <c r="F662" i="19"/>
  <c r="F661" i="19"/>
  <c r="F660" i="19"/>
  <c r="F659" i="19"/>
  <c r="F658" i="19"/>
  <c r="F657" i="19"/>
  <c r="F656" i="19"/>
  <c r="F655" i="19"/>
  <c r="F654" i="19"/>
  <c r="F653" i="19"/>
  <c r="F652" i="19"/>
  <c r="F651" i="19"/>
  <c r="F650" i="19"/>
  <c r="F649" i="19"/>
  <c r="F648" i="19"/>
  <c r="F647" i="19"/>
  <c r="F646" i="19"/>
  <c r="F645" i="19"/>
  <c r="F644" i="19"/>
  <c r="F643" i="19"/>
  <c r="F642" i="19"/>
  <c r="F641" i="19"/>
  <c r="F640" i="19"/>
  <c r="F639" i="19"/>
  <c r="F638" i="19"/>
  <c r="F637" i="19"/>
  <c r="F636" i="19"/>
  <c r="F635" i="19"/>
  <c r="F634" i="19"/>
  <c r="F633" i="19"/>
  <c r="F632" i="19"/>
  <c r="F631" i="19"/>
  <c r="F630" i="19"/>
  <c r="F629" i="19"/>
  <c r="F628" i="19"/>
  <c r="F627" i="19"/>
  <c r="F626" i="19"/>
  <c r="F625" i="19"/>
  <c r="F624" i="19"/>
  <c r="F623" i="19"/>
  <c r="F622" i="19"/>
  <c r="F621" i="19"/>
  <c r="F620" i="19"/>
  <c r="F619" i="19"/>
  <c r="F618" i="19"/>
  <c r="F617" i="19"/>
  <c r="F616" i="19"/>
  <c r="F615" i="19"/>
  <c r="F614" i="19"/>
  <c r="F613" i="19"/>
  <c r="F612" i="19"/>
  <c r="F611" i="19"/>
  <c r="F610" i="19"/>
  <c r="F609" i="19"/>
  <c r="F608" i="19"/>
  <c r="F607" i="19"/>
  <c r="F606" i="19"/>
  <c r="F605" i="19"/>
  <c r="F604" i="19"/>
  <c r="F603" i="19"/>
  <c r="F602" i="19"/>
  <c r="F601" i="19"/>
  <c r="F600" i="19"/>
  <c r="F599" i="19"/>
  <c r="F598" i="19"/>
  <c r="F597" i="19"/>
  <c r="F596" i="19"/>
  <c r="F595" i="19"/>
  <c r="F594" i="19"/>
  <c r="F593" i="19"/>
  <c r="F592" i="19"/>
  <c r="F591" i="19"/>
  <c r="F590" i="19"/>
  <c r="F589" i="19"/>
  <c r="F588" i="19"/>
  <c r="F587" i="19"/>
  <c r="F586" i="19"/>
  <c r="F585" i="19"/>
  <c r="F584" i="19"/>
  <c r="F583" i="19"/>
  <c r="F582" i="19"/>
  <c r="F581" i="19"/>
  <c r="F580" i="19"/>
  <c r="F579" i="19"/>
  <c r="F578" i="19"/>
  <c r="F577" i="19"/>
  <c r="F576" i="19"/>
  <c r="F575" i="19"/>
  <c r="F574" i="19"/>
  <c r="F573" i="19"/>
  <c r="F572" i="19"/>
  <c r="F571" i="19"/>
  <c r="F570" i="19"/>
  <c r="F569" i="19"/>
  <c r="F568" i="19"/>
  <c r="F567" i="19"/>
  <c r="F566" i="19"/>
  <c r="F565" i="19"/>
  <c r="F564" i="19"/>
  <c r="F563" i="19"/>
  <c r="F562" i="19"/>
  <c r="F561" i="19"/>
  <c r="F560" i="19"/>
  <c r="F559" i="19"/>
  <c r="F558" i="19"/>
  <c r="F557" i="19"/>
  <c r="F556" i="19"/>
  <c r="F555" i="19"/>
  <c r="F554" i="19"/>
  <c r="F553" i="19"/>
  <c r="F552" i="19"/>
  <c r="F551" i="19"/>
  <c r="F550" i="19"/>
  <c r="F549" i="19"/>
  <c r="F548" i="19"/>
  <c r="F547" i="19"/>
  <c r="F546" i="19"/>
  <c r="F545" i="19"/>
  <c r="F544" i="19"/>
  <c r="F543" i="19"/>
  <c r="F542" i="19"/>
  <c r="F541" i="19"/>
  <c r="F540" i="19"/>
  <c r="F539" i="19"/>
  <c r="F538" i="19"/>
  <c r="F537" i="19"/>
  <c r="F536" i="19"/>
  <c r="F535" i="19"/>
  <c r="F534" i="19"/>
  <c r="F533" i="19"/>
  <c r="F532" i="19"/>
  <c r="F531" i="19"/>
  <c r="F530" i="19"/>
  <c r="F529" i="19"/>
  <c r="F528" i="19"/>
  <c r="F527" i="19"/>
  <c r="F526" i="19"/>
  <c r="F525" i="19"/>
  <c r="F524" i="19"/>
  <c r="F523" i="19"/>
  <c r="F522" i="19"/>
  <c r="F521" i="19"/>
  <c r="F520" i="19"/>
  <c r="F519" i="19"/>
  <c r="F518" i="19"/>
  <c r="F517" i="19"/>
  <c r="F516" i="19"/>
  <c r="F515" i="19"/>
  <c r="F514" i="19"/>
  <c r="F513" i="19"/>
  <c r="F512" i="19"/>
  <c r="F511" i="19"/>
  <c r="F510" i="19"/>
  <c r="F509" i="19"/>
  <c r="F508" i="19"/>
  <c r="F507" i="19"/>
  <c r="F506" i="19"/>
  <c r="F505" i="19"/>
  <c r="F504" i="19"/>
  <c r="F503" i="19"/>
  <c r="F502" i="19"/>
  <c r="F501" i="19"/>
  <c r="F500" i="19"/>
  <c r="F499" i="19"/>
  <c r="F498" i="19"/>
  <c r="F497" i="19"/>
  <c r="F496" i="19"/>
  <c r="F495" i="19"/>
  <c r="F494" i="19"/>
  <c r="F493" i="19"/>
  <c r="F492" i="19"/>
  <c r="F491" i="19"/>
  <c r="F490" i="19"/>
  <c r="F489" i="19"/>
  <c r="F488" i="19"/>
  <c r="F487" i="19"/>
  <c r="F486" i="19"/>
  <c r="F485" i="19"/>
  <c r="F484" i="19"/>
  <c r="F483" i="19"/>
  <c r="F482" i="19"/>
  <c r="F481" i="19"/>
  <c r="F480" i="19"/>
  <c r="F479" i="19"/>
  <c r="F478" i="19"/>
  <c r="F477" i="19"/>
  <c r="F476" i="19"/>
  <c r="F475" i="19"/>
  <c r="F474" i="19"/>
  <c r="F473" i="19"/>
  <c r="F472" i="19"/>
  <c r="F471" i="19"/>
  <c r="F470" i="19"/>
  <c r="F469" i="19"/>
  <c r="F468" i="19"/>
  <c r="F467" i="19"/>
  <c r="F466" i="19"/>
  <c r="F465" i="19"/>
  <c r="F464" i="19"/>
  <c r="F463" i="19"/>
  <c r="F462" i="19"/>
  <c r="F461" i="19"/>
  <c r="F460" i="19"/>
  <c r="F459" i="19"/>
  <c r="F458" i="19"/>
  <c r="F457" i="19"/>
  <c r="F456" i="19"/>
  <c r="F455" i="19"/>
  <c r="F454" i="19"/>
  <c r="F453" i="19"/>
  <c r="F452" i="19"/>
  <c r="F451" i="19"/>
  <c r="F450" i="19"/>
  <c r="F449" i="19"/>
  <c r="F448" i="19"/>
  <c r="F447" i="19"/>
  <c r="F446" i="19"/>
  <c r="F445" i="19"/>
  <c r="F444" i="19"/>
  <c r="F443" i="19"/>
  <c r="F442" i="19"/>
  <c r="F441" i="19"/>
  <c r="F440" i="19"/>
  <c r="F439" i="19"/>
  <c r="F438" i="19"/>
  <c r="F437" i="19"/>
  <c r="F436" i="19"/>
  <c r="F435" i="19"/>
  <c r="F434" i="19"/>
  <c r="F433" i="19"/>
  <c r="F432" i="19"/>
  <c r="F431" i="19"/>
  <c r="F430" i="19"/>
  <c r="F429" i="19"/>
  <c r="F428" i="19"/>
  <c r="F427" i="19"/>
  <c r="F426" i="19"/>
  <c r="F425" i="19"/>
  <c r="F424" i="19"/>
  <c r="F423" i="19"/>
  <c r="F422" i="19"/>
  <c r="F421" i="19"/>
  <c r="F420" i="19"/>
  <c r="F419" i="19"/>
  <c r="F418" i="19"/>
  <c r="F417" i="19"/>
  <c r="F416" i="19"/>
  <c r="F415" i="19"/>
  <c r="F414" i="19"/>
  <c r="F413" i="19"/>
  <c r="F412" i="19"/>
  <c r="F411" i="19"/>
  <c r="F410" i="19"/>
  <c r="F409" i="19"/>
  <c r="F408" i="19"/>
  <c r="F407" i="19"/>
  <c r="F406" i="19"/>
  <c r="F405" i="19"/>
  <c r="F404" i="19"/>
  <c r="F403" i="19"/>
  <c r="F402" i="19"/>
  <c r="F401" i="19"/>
  <c r="F400" i="19"/>
  <c r="F399" i="19"/>
  <c r="F398" i="19"/>
  <c r="F397" i="19"/>
  <c r="F396" i="19"/>
  <c r="F395" i="19"/>
  <c r="F394" i="19"/>
  <c r="F393" i="19"/>
  <c r="F392" i="19"/>
  <c r="F391" i="19"/>
  <c r="F390" i="19"/>
  <c r="F389" i="19"/>
  <c r="F388" i="19"/>
  <c r="F387" i="19"/>
  <c r="F386" i="19"/>
  <c r="F385" i="19"/>
  <c r="F384" i="19"/>
  <c r="F383" i="19"/>
  <c r="F382" i="19"/>
  <c r="F381" i="19"/>
  <c r="F380" i="19"/>
  <c r="F379" i="19"/>
  <c r="F378" i="19"/>
  <c r="F377" i="19"/>
  <c r="F376" i="19"/>
  <c r="F375" i="19"/>
  <c r="F374" i="19"/>
  <c r="F373" i="19"/>
  <c r="F372" i="19"/>
  <c r="F371" i="19"/>
  <c r="F370" i="19"/>
  <c r="F369" i="19"/>
  <c r="F368" i="19"/>
  <c r="F367" i="19"/>
  <c r="F366" i="19"/>
  <c r="F365" i="19"/>
  <c r="F364" i="19"/>
  <c r="F363" i="19"/>
  <c r="F362" i="19"/>
  <c r="F361" i="19"/>
  <c r="F360" i="19"/>
  <c r="F359" i="19"/>
  <c r="F358" i="19"/>
  <c r="F357" i="19"/>
  <c r="F356" i="19"/>
  <c r="F355" i="19"/>
  <c r="F354" i="19"/>
  <c r="F353" i="19"/>
  <c r="F352" i="19"/>
  <c r="F351" i="19"/>
  <c r="F350" i="19"/>
  <c r="F349" i="19"/>
  <c r="F348" i="19"/>
  <c r="F347" i="19"/>
  <c r="F346" i="19"/>
  <c r="F345" i="19"/>
  <c r="F344" i="19"/>
  <c r="F343" i="19"/>
  <c r="F342" i="19"/>
  <c r="F341" i="19"/>
  <c r="F340" i="19"/>
  <c r="F339" i="19"/>
  <c r="F338" i="19"/>
  <c r="F337" i="19"/>
  <c r="F336" i="19"/>
  <c r="F335" i="19"/>
  <c r="F334" i="19"/>
  <c r="F333" i="19"/>
  <c r="F332" i="19"/>
  <c r="F331" i="19"/>
  <c r="F330" i="19"/>
  <c r="F329" i="19"/>
  <c r="F328" i="19"/>
  <c r="F327" i="19"/>
  <c r="F326" i="19"/>
  <c r="F325" i="19"/>
  <c r="F324" i="19"/>
  <c r="F323" i="19"/>
  <c r="F322" i="19"/>
  <c r="F321" i="19"/>
  <c r="F320" i="19"/>
  <c r="F319" i="19"/>
  <c r="F318" i="19"/>
  <c r="F317" i="19"/>
  <c r="F316" i="19"/>
  <c r="F315" i="19"/>
  <c r="F314" i="19"/>
  <c r="F313" i="19"/>
  <c r="F312" i="19"/>
  <c r="F311" i="19"/>
  <c r="F310" i="19"/>
  <c r="F309" i="19"/>
  <c r="F308" i="19"/>
  <c r="F307" i="19"/>
  <c r="F306" i="19"/>
  <c r="F305" i="19"/>
  <c r="F304" i="19"/>
  <c r="F303" i="19"/>
  <c r="F302" i="19"/>
  <c r="F301" i="19"/>
  <c r="F300" i="19"/>
  <c r="F299" i="19"/>
  <c r="F298" i="19"/>
  <c r="F297" i="19"/>
  <c r="F296" i="19"/>
  <c r="F295" i="19"/>
  <c r="F294" i="19"/>
  <c r="F293" i="19"/>
  <c r="F292" i="19"/>
  <c r="F291" i="19"/>
  <c r="F290" i="19"/>
  <c r="F289" i="19"/>
  <c r="F288" i="19"/>
  <c r="F287" i="19"/>
  <c r="F286" i="19"/>
  <c r="F285" i="19"/>
  <c r="F284" i="19"/>
  <c r="F283" i="19"/>
  <c r="F282" i="19"/>
  <c r="F281" i="19"/>
  <c r="F280" i="19"/>
  <c r="F279" i="19"/>
  <c r="F278" i="19"/>
  <c r="F277" i="19"/>
  <c r="F276" i="19"/>
  <c r="F275" i="19"/>
  <c r="F274" i="19"/>
  <c r="F273" i="19"/>
  <c r="F272" i="19"/>
  <c r="F271" i="19"/>
  <c r="F270" i="19"/>
  <c r="F269" i="19"/>
  <c r="F268" i="19"/>
  <c r="F267" i="19"/>
  <c r="F266" i="19"/>
  <c r="F265" i="19"/>
  <c r="F264" i="19"/>
  <c r="F263" i="19"/>
  <c r="F262" i="19"/>
  <c r="F261" i="19"/>
  <c r="F260" i="19"/>
  <c r="F259" i="19"/>
  <c r="F258" i="19"/>
  <c r="F257" i="19"/>
  <c r="F256" i="19"/>
  <c r="F255" i="19"/>
  <c r="F254" i="19"/>
  <c r="F253" i="19"/>
  <c r="F252" i="19"/>
  <c r="F251" i="19"/>
  <c r="F250" i="19"/>
  <c r="F249" i="19"/>
  <c r="F248" i="19"/>
  <c r="F247" i="19"/>
  <c r="F246" i="19"/>
  <c r="F245" i="19"/>
  <c r="F244" i="19"/>
  <c r="F243" i="19"/>
  <c r="F242" i="19"/>
  <c r="F241" i="19"/>
  <c r="F240" i="19"/>
  <c r="F239" i="19"/>
  <c r="F238" i="19"/>
  <c r="F237" i="19"/>
  <c r="F236" i="19"/>
  <c r="F235" i="19"/>
  <c r="F234" i="19"/>
  <c r="F233" i="19"/>
  <c r="F232" i="19"/>
  <c r="F231" i="19"/>
  <c r="F230" i="19"/>
  <c r="F229" i="19"/>
  <c r="F228" i="19"/>
  <c r="F227" i="19"/>
  <c r="F226" i="19"/>
  <c r="F225" i="19"/>
  <c r="F224" i="19"/>
  <c r="F223" i="19"/>
  <c r="F222" i="19"/>
  <c r="F221" i="19"/>
  <c r="F220" i="19"/>
  <c r="F219" i="19"/>
  <c r="F218" i="19"/>
  <c r="F217" i="19"/>
  <c r="F216" i="19"/>
  <c r="F215" i="19"/>
  <c r="F214" i="19"/>
  <c r="F213" i="19"/>
  <c r="F212" i="19"/>
  <c r="F211" i="19"/>
  <c r="F210" i="19"/>
  <c r="F209" i="19"/>
  <c r="F208" i="19"/>
  <c r="F207" i="19"/>
  <c r="F206" i="19"/>
  <c r="F205" i="19"/>
  <c r="F204" i="19"/>
  <c r="F203" i="19"/>
  <c r="F202" i="19"/>
  <c r="F201" i="19"/>
  <c r="F200" i="19"/>
  <c r="F199" i="19"/>
  <c r="F198" i="19"/>
  <c r="F197" i="19"/>
  <c r="F196" i="19"/>
  <c r="F195" i="19"/>
  <c r="F194" i="19"/>
  <c r="F193" i="19"/>
  <c r="F192" i="19"/>
  <c r="F191" i="19"/>
  <c r="F190" i="19"/>
  <c r="F189" i="19"/>
  <c r="F188" i="19"/>
  <c r="F187" i="19"/>
  <c r="F186" i="19"/>
  <c r="F185" i="19"/>
  <c r="F184" i="19"/>
  <c r="F183" i="19"/>
  <c r="F182" i="19"/>
  <c r="F181" i="19"/>
  <c r="F180" i="19"/>
  <c r="F179" i="19"/>
  <c r="F178" i="19"/>
  <c r="F177" i="19"/>
  <c r="F176" i="19"/>
  <c r="F175" i="19"/>
  <c r="F174" i="19"/>
  <c r="F173" i="19"/>
  <c r="F172" i="19"/>
  <c r="F171" i="19"/>
  <c r="F170" i="19"/>
  <c r="F169" i="19"/>
  <c r="F168" i="19"/>
  <c r="F167" i="19"/>
  <c r="F166" i="19"/>
  <c r="F165" i="19"/>
  <c r="F164" i="19"/>
  <c r="F163" i="19"/>
  <c r="F162" i="19"/>
  <c r="F161" i="19"/>
  <c r="F160" i="19"/>
  <c r="F159" i="19"/>
  <c r="F158" i="19"/>
  <c r="F157" i="19"/>
  <c r="F156" i="19"/>
  <c r="F155" i="19"/>
  <c r="F154" i="19"/>
  <c r="F153" i="19"/>
  <c r="F152" i="19"/>
  <c r="F151" i="19"/>
  <c r="F150" i="19"/>
  <c r="F149" i="19"/>
  <c r="F148" i="19"/>
  <c r="F147" i="19"/>
  <c r="F146" i="19"/>
  <c r="F145" i="19"/>
  <c r="F144" i="19"/>
  <c r="F143" i="19"/>
  <c r="F142" i="19"/>
  <c r="F141" i="19"/>
  <c r="F140" i="19"/>
  <c r="F139" i="19"/>
  <c r="F138" i="19"/>
  <c r="F137" i="19"/>
  <c r="F136" i="19"/>
  <c r="F135" i="19"/>
  <c r="F134" i="19"/>
  <c r="F133" i="19"/>
  <c r="F132" i="19"/>
  <c r="F131" i="19"/>
  <c r="F130" i="19"/>
  <c r="F129" i="19"/>
  <c r="F128" i="19"/>
  <c r="F127" i="19"/>
  <c r="F126" i="19"/>
  <c r="F125" i="19"/>
  <c r="F124" i="19"/>
  <c r="F123" i="19"/>
  <c r="F122" i="19"/>
  <c r="F121" i="19"/>
  <c r="F120" i="19"/>
  <c r="F119" i="19"/>
  <c r="F118" i="19"/>
  <c r="F117" i="19"/>
  <c r="F116" i="19"/>
  <c r="F115" i="19"/>
  <c r="F114" i="19"/>
  <c r="F113" i="19"/>
  <c r="F112" i="19"/>
  <c r="F111" i="19"/>
  <c r="F110" i="19"/>
  <c r="F109" i="19"/>
  <c r="F108" i="19"/>
  <c r="F107" i="19"/>
  <c r="F106" i="19"/>
  <c r="F105" i="19"/>
  <c r="F104" i="19"/>
  <c r="F103" i="19"/>
  <c r="F102" i="19"/>
  <c r="F101" i="19"/>
  <c r="F100" i="19"/>
  <c r="F99" i="19"/>
  <c r="F98" i="19"/>
  <c r="F97" i="19"/>
  <c r="F96" i="19"/>
  <c r="F95" i="19"/>
  <c r="F94" i="19"/>
  <c r="F93" i="19"/>
  <c r="F92" i="19"/>
  <c r="F91" i="19"/>
  <c r="F90" i="19"/>
  <c r="F89" i="19"/>
  <c r="F88" i="19"/>
  <c r="F87" i="19"/>
  <c r="F86" i="19"/>
  <c r="F85" i="19"/>
  <c r="F84" i="19"/>
  <c r="F83" i="19"/>
  <c r="F82" i="19"/>
  <c r="F81" i="19"/>
  <c r="F80" i="19"/>
  <c r="F79" i="19"/>
  <c r="F78" i="19"/>
  <c r="F77" i="19"/>
  <c r="F76" i="19"/>
  <c r="F75" i="19"/>
  <c r="F74" i="19"/>
  <c r="F73" i="19"/>
  <c r="F72" i="19"/>
  <c r="F71" i="19"/>
  <c r="F70" i="19"/>
  <c r="F69" i="19"/>
  <c r="F68" i="19"/>
  <c r="F67" i="19"/>
  <c r="F66" i="19"/>
  <c r="F65" i="19"/>
  <c r="F64" i="19"/>
  <c r="F63" i="19"/>
  <c r="F62" i="19"/>
  <c r="F61" i="19"/>
  <c r="F60" i="19"/>
  <c r="F59" i="19"/>
  <c r="F58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5" i="19"/>
  <c r="F44" i="19"/>
  <c r="F43" i="19"/>
  <c r="F42" i="19"/>
  <c r="F41" i="19"/>
  <c r="F40" i="19"/>
  <c r="F39" i="19"/>
  <c r="F38" i="19"/>
  <c r="F37" i="19"/>
  <c r="F36" i="19"/>
  <c r="F35" i="19"/>
  <c r="F34" i="19"/>
  <c r="F33" i="19"/>
  <c r="F32" i="19"/>
  <c r="F31" i="19"/>
  <c r="F30" i="19"/>
  <c r="F29" i="19"/>
  <c r="F28" i="19"/>
  <c r="F27" i="19"/>
  <c r="F26" i="19"/>
  <c r="F25" i="19"/>
  <c r="F24" i="19"/>
  <c r="F23" i="19"/>
  <c r="F22" i="19"/>
  <c r="F21" i="19"/>
  <c r="F20" i="19"/>
  <c r="F19" i="19"/>
  <c r="F18" i="19"/>
  <c r="F17" i="19"/>
  <c r="F16" i="19"/>
  <c r="F15" i="19"/>
  <c r="F14" i="19"/>
  <c r="F13" i="19"/>
  <c r="F12" i="19"/>
  <c r="F11" i="19"/>
  <c r="F10" i="19"/>
  <c r="F9" i="19"/>
  <c r="F8" i="19"/>
  <c r="F7" i="19"/>
  <c r="F6" i="19"/>
  <c r="F780" i="19" s="1"/>
  <c r="J43" i="14"/>
  <c r="G43" i="14"/>
  <c r="F43" i="14"/>
  <c r="E43" i="14"/>
  <c r="C43" i="14"/>
  <c r="I42" i="14"/>
  <c r="K42" i="14" s="1"/>
  <c r="K41" i="14"/>
  <c r="I41" i="14"/>
  <c r="I40" i="14"/>
  <c r="K40" i="14" s="1"/>
  <c r="K39" i="14"/>
  <c r="I39" i="14"/>
  <c r="K38" i="14"/>
  <c r="I38" i="14"/>
  <c r="H37" i="14"/>
  <c r="I37" i="14" s="1"/>
  <c r="K37" i="14" s="1"/>
  <c r="K36" i="14"/>
  <c r="I36" i="14"/>
  <c r="H36" i="14"/>
  <c r="K35" i="14"/>
  <c r="I35" i="14"/>
  <c r="K34" i="14"/>
  <c r="I34" i="14"/>
  <c r="I33" i="14"/>
  <c r="K33" i="14" s="1"/>
  <c r="H33" i="14"/>
  <c r="I32" i="14"/>
  <c r="K32" i="14" s="1"/>
  <c r="I31" i="14"/>
  <c r="K31" i="14" s="1"/>
  <c r="H31" i="14"/>
  <c r="I30" i="14"/>
  <c r="K30" i="14" s="1"/>
  <c r="K29" i="14"/>
  <c r="I29" i="14"/>
  <c r="H28" i="14"/>
  <c r="I28" i="14" s="1"/>
  <c r="K28" i="14" s="1"/>
  <c r="H27" i="14"/>
  <c r="I27" i="14" s="1"/>
  <c r="K27" i="14" s="1"/>
  <c r="H26" i="14"/>
  <c r="I26" i="14" s="1"/>
  <c r="K26" i="14" s="1"/>
  <c r="I25" i="14"/>
  <c r="K25" i="14" s="1"/>
  <c r="I24" i="14"/>
  <c r="D24" i="14"/>
  <c r="K24" i="14" s="1"/>
  <c r="K23" i="14"/>
  <c r="I23" i="14"/>
  <c r="K22" i="14"/>
  <c r="I22" i="14"/>
  <c r="K21" i="14"/>
  <c r="I21" i="14"/>
  <c r="H21" i="14"/>
  <c r="K20" i="14"/>
  <c r="I20" i="14"/>
  <c r="I19" i="14"/>
  <c r="K19" i="14" s="1"/>
  <c r="I18" i="14"/>
  <c r="K18" i="14" s="1"/>
  <c r="H17" i="14"/>
  <c r="I17" i="14" s="1"/>
  <c r="K17" i="14" s="1"/>
  <c r="I16" i="14"/>
  <c r="D16" i="14"/>
  <c r="I15" i="14"/>
  <c r="K15" i="14" s="1"/>
  <c r="H15" i="14"/>
  <c r="I14" i="14"/>
  <c r="K14" i="14" s="1"/>
  <c r="H14" i="14"/>
  <c r="I13" i="14"/>
  <c r="K13" i="14" s="1"/>
  <c r="I12" i="14"/>
  <c r="K12" i="14" s="1"/>
  <c r="H12" i="14"/>
  <c r="I11" i="14"/>
  <c r="K11" i="14" s="1"/>
  <c r="H11" i="14"/>
  <c r="I10" i="14"/>
  <c r="K10" i="14" s="1"/>
  <c r="I9" i="14"/>
  <c r="K9" i="14" s="1"/>
  <c r="H8" i="14"/>
  <c r="I8" i="14" s="1"/>
  <c r="K8" i="14" s="1"/>
  <c r="K7" i="14"/>
  <c r="I7" i="14"/>
  <c r="H6" i="14"/>
  <c r="D42" i="13"/>
  <c r="C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6" i="13"/>
  <c r="E42" i="13" s="1"/>
  <c r="L413" i="17"/>
  <c r="J413" i="17"/>
  <c r="I413" i="17"/>
  <c r="H413" i="17"/>
  <c r="G413" i="17"/>
  <c r="E413" i="17"/>
  <c r="Y412" i="17"/>
  <c r="T412" i="17"/>
  <c r="AA412" i="17" s="1"/>
  <c r="K412" i="17"/>
  <c r="F412" i="17"/>
  <c r="M412" i="17" s="1"/>
  <c r="Z411" i="17"/>
  <c r="X411" i="17"/>
  <c r="W411" i="17"/>
  <c r="Y411" i="17" s="1"/>
  <c r="V411" i="17"/>
  <c r="U411" i="17"/>
  <c r="T411" i="17"/>
  <c r="S411" i="17"/>
  <c r="M411" i="17"/>
  <c r="K411" i="17"/>
  <c r="F411" i="17"/>
  <c r="AA410" i="17"/>
  <c r="Y410" i="17"/>
  <c r="K410" i="17"/>
  <c r="F410" i="17"/>
  <c r="AA409" i="17"/>
  <c r="Y409" i="17"/>
  <c r="K409" i="17"/>
  <c r="F409" i="17"/>
  <c r="M409" i="17" s="1"/>
  <c r="Y408" i="17"/>
  <c r="AA408" i="17" s="1"/>
  <c r="K408" i="17"/>
  <c r="M408" i="17" s="1"/>
  <c r="F408" i="17"/>
  <c r="Y407" i="17"/>
  <c r="AA407" i="17" s="1"/>
  <c r="K407" i="17"/>
  <c r="F407" i="17"/>
  <c r="M407" i="17" s="1"/>
  <c r="Y406" i="17"/>
  <c r="AA406" i="17" s="1"/>
  <c r="K406" i="17"/>
  <c r="F406" i="17"/>
  <c r="M406" i="17" s="1"/>
  <c r="AA405" i="17"/>
  <c r="AA411" i="17" s="1"/>
  <c r="Y405" i="17"/>
  <c r="M405" i="17"/>
  <c r="K405" i="17"/>
  <c r="F405" i="17"/>
  <c r="Z404" i="17"/>
  <c r="Y404" i="17"/>
  <c r="X404" i="17"/>
  <c r="W404" i="17"/>
  <c r="V404" i="17"/>
  <c r="U404" i="17"/>
  <c r="T404" i="17"/>
  <c r="S404" i="17"/>
  <c r="K404" i="17"/>
  <c r="F404" i="17"/>
  <c r="M404" i="17" s="1"/>
  <c r="Y403" i="17"/>
  <c r="AA403" i="17" s="1"/>
  <c r="K403" i="17"/>
  <c r="M403" i="17" s="1"/>
  <c r="F403" i="17"/>
  <c r="Y402" i="17"/>
  <c r="AA402" i="17" s="1"/>
  <c r="K402" i="17"/>
  <c r="F402" i="17"/>
  <c r="M402" i="17" s="1"/>
  <c r="Y401" i="17"/>
  <c r="AA401" i="17" s="1"/>
  <c r="K401" i="17"/>
  <c r="F401" i="17"/>
  <c r="M401" i="17" s="1"/>
  <c r="AA400" i="17"/>
  <c r="Y400" i="17"/>
  <c r="M400" i="17"/>
  <c r="K400" i="17"/>
  <c r="F400" i="17"/>
  <c r="Y399" i="17"/>
  <c r="AA399" i="17" s="1"/>
  <c r="M399" i="17"/>
  <c r="K399" i="17"/>
  <c r="F399" i="17"/>
  <c r="AA398" i="17"/>
  <c r="Y398" i="17"/>
  <c r="M398" i="17"/>
  <c r="K398" i="17"/>
  <c r="F398" i="17"/>
  <c r="AA397" i="17"/>
  <c r="Y397" i="17"/>
  <c r="K397" i="17"/>
  <c r="F397" i="17"/>
  <c r="AA396" i="17"/>
  <c r="Y396" i="17"/>
  <c r="K396" i="17"/>
  <c r="F396" i="17"/>
  <c r="M396" i="17" s="1"/>
  <c r="Y395" i="17"/>
  <c r="AA395" i="17" s="1"/>
  <c r="K395" i="17"/>
  <c r="M395" i="17" s="1"/>
  <c r="F395" i="17"/>
  <c r="Y394" i="17"/>
  <c r="AA394" i="17" s="1"/>
  <c r="K394" i="17"/>
  <c r="F394" i="17"/>
  <c r="M394" i="17" s="1"/>
  <c r="Y393" i="17"/>
  <c r="AA393" i="17" s="1"/>
  <c r="K393" i="17"/>
  <c r="F393" i="17"/>
  <c r="M393" i="17" s="1"/>
  <c r="AA392" i="17"/>
  <c r="Y392" i="17"/>
  <c r="M392" i="17"/>
  <c r="K392" i="17"/>
  <c r="F392" i="17"/>
  <c r="Y391" i="17"/>
  <c r="AA391" i="17" s="1"/>
  <c r="M391" i="17"/>
  <c r="K391" i="17"/>
  <c r="F391" i="17"/>
  <c r="AA390" i="17"/>
  <c r="AA404" i="17" s="1"/>
  <c r="Y390" i="17"/>
  <c r="M390" i="17"/>
  <c r="K390" i="17"/>
  <c r="F390" i="17"/>
  <c r="Z389" i="17"/>
  <c r="X389" i="17"/>
  <c r="W389" i="17"/>
  <c r="Y389" i="17" s="1"/>
  <c r="V389" i="17"/>
  <c r="U389" i="17"/>
  <c r="T389" i="17"/>
  <c r="S389" i="17"/>
  <c r="K389" i="17"/>
  <c r="F389" i="17"/>
  <c r="M389" i="17" s="1"/>
  <c r="Y388" i="17"/>
  <c r="AA388" i="17" s="1"/>
  <c r="K388" i="17"/>
  <c r="F388" i="17"/>
  <c r="F413" i="17" s="1"/>
  <c r="AA387" i="17"/>
  <c r="Y387" i="17"/>
  <c r="L387" i="17"/>
  <c r="J387" i="17"/>
  <c r="I387" i="17"/>
  <c r="H387" i="17"/>
  <c r="G387" i="17"/>
  <c r="F387" i="17"/>
  <c r="E387" i="17"/>
  <c r="Y386" i="17"/>
  <c r="AA386" i="17" s="1"/>
  <c r="K386" i="17"/>
  <c r="M386" i="17" s="1"/>
  <c r="AA385" i="17"/>
  <c r="Y385" i="17"/>
  <c r="K385" i="17"/>
  <c r="M385" i="17" s="1"/>
  <c r="Y384" i="17"/>
  <c r="AA384" i="17" s="1"/>
  <c r="K384" i="17"/>
  <c r="M384" i="17" s="1"/>
  <c r="AA383" i="17"/>
  <c r="Y383" i="17"/>
  <c r="K383" i="17"/>
  <c r="M383" i="17" s="1"/>
  <c r="Y382" i="17"/>
  <c r="AA382" i="17" s="1"/>
  <c r="K382" i="17"/>
  <c r="M382" i="17" s="1"/>
  <c r="AA381" i="17"/>
  <c r="Y381" i="17"/>
  <c r="K381" i="17"/>
  <c r="M381" i="17" s="1"/>
  <c r="Y380" i="17"/>
  <c r="AA380" i="17" s="1"/>
  <c r="K380" i="17"/>
  <c r="M380" i="17" s="1"/>
  <c r="AA379" i="17"/>
  <c r="Y379" i="17"/>
  <c r="K379" i="17"/>
  <c r="M379" i="17" s="1"/>
  <c r="Y378" i="17"/>
  <c r="AA378" i="17" s="1"/>
  <c r="K378" i="17"/>
  <c r="M378" i="17" s="1"/>
  <c r="AA377" i="17"/>
  <c r="Y377" i="17"/>
  <c r="K377" i="17"/>
  <c r="M377" i="17" s="1"/>
  <c r="Y376" i="17"/>
  <c r="AA376" i="17" s="1"/>
  <c r="K376" i="17"/>
  <c r="M376" i="17" s="1"/>
  <c r="AA375" i="17"/>
  <c r="Y375" i="17"/>
  <c r="K375" i="17"/>
  <c r="M375" i="17" s="1"/>
  <c r="Y374" i="17"/>
  <c r="AA374" i="17" s="1"/>
  <c r="K374" i="17"/>
  <c r="M374" i="17" s="1"/>
  <c r="AA373" i="17"/>
  <c r="Y373" i="17"/>
  <c r="K373" i="17"/>
  <c r="M373" i="17" s="1"/>
  <c r="Y372" i="17"/>
  <c r="AA372" i="17" s="1"/>
  <c r="K372" i="17"/>
  <c r="M372" i="17" s="1"/>
  <c r="Z371" i="17"/>
  <c r="X371" i="17"/>
  <c r="W371" i="17"/>
  <c r="V371" i="17"/>
  <c r="U371" i="17"/>
  <c r="T371" i="17"/>
  <c r="S371" i="17"/>
  <c r="M371" i="17"/>
  <c r="K371" i="17"/>
  <c r="AA370" i="17"/>
  <c r="Y370" i="17"/>
  <c r="M370" i="17"/>
  <c r="K370" i="17"/>
  <c r="Y369" i="17"/>
  <c r="AA369" i="17" s="1"/>
  <c r="M369" i="17"/>
  <c r="K369" i="17"/>
  <c r="AA368" i="17"/>
  <c r="Y368" i="17"/>
  <c r="M368" i="17"/>
  <c r="K368" i="17"/>
  <c r="Y367" i="17"/>
  <c r="AA367" i="17" s="1"/>
  <c r="M367" i="17"/>
  <c r="K367" i="17"/>
  <c r="AA366" i="17"/>
  <c r="AA371" i="17" s="1"/>
  <c r="Y366" i="17"/>
  <c r="M366" i="17"/>
  <c r="K366" i="17"/>
  <c r="Y365" i="17"/>
  <c r="AA365" i="17" s="1"/>
  <c r="M365" i="17"/>
  <c r="K365" i="17"/>
  <c r="AA364" i="17"/>
  <c r="Y364" i="17"/>
  <c r="M364" i="17"/>
  <c r="M387" i="17" s="1"/>
  <c r="K364" i="17"/>
  <c r="Y363" i="17"/>
  <c r="AA363" i="17" s="1"/>
  <c r="L363" i="17"/>
  <c r="J363" i="17"/>
  <c r="I363" i="17"/>
  <c r="H363" i="17"/>
  <c r="G363" i="17"/>
  <c r="F363" i="17"/>
  <c r="E363" i="17"/>
  <c r="Y362" i="17"/>
  <c r="AA362" i="17" s="1"/>
  <c r="K362" i="17"/>
  <c r="M362" i="17" s="1"/>
  <c r="Y361" i="17"/>
  <c r="AA361" i="17" s="1"/>
  <c r="M361" i="17"/>
  <c r="K361" i="17"/>
  <c r="Y360" i="17"/>
  <c r="AA360" i="17" s="1"/>
  <c r="K360" i="17"/>
  <c r="M360" i="17" s="1"/>
  <c r="Y359" i="17"/>
  <c r="AA359" i="17" s="1"/>
  <c r="M359" i="17"/>
  <c r="K359" i="17"/>
  <c r="Y358" i="17"/>
  <c r="AA358" i="17" s="1"/>
  <c r="K358" i="17"/>
  <c r="M358" i="17" s="1"/>
  <c r="Y357" i="17"/>
  <c r="AA357" i="17" s="1"/>
  <c r="M357" i="17"/>
  <c r="K357" i="17"/>
  <c r="Y356" i="17"/>
  <c r="AA356" i="17" s="1"/>
  <c r="K356" i="17"/>
  <c r="M356" i="17" s="1"/>
  <c r="Y355" i="17"/>
  <c r="AA355" i="17" s="1"/>
  <c r="M355" i="17"/>
  <c r="K355" i="17"/>
  <c r="Z354" i="17"/>
  <c r="X354" i="17"/>
  <c r="Y354" i="17" s="1"/>
  <c r="W354" i="17"/>
  <c r="V354" i="17"/>
  <c r="U354" i="17"/>
  <c r="T354" i="17"/>
  <c r="S354" i="17"/>
  <c r="M354" i="17"/>
  <c r="K354" i="17"/>
  <c r="AA353" i="17"/>
  <c r="Y353" i="17"/>
  <c r="K353" i="17"/>
  <c r="M353" i="17" s="1"/>
  <c r="AA352" i="17"/>
  <c r="Y352" i="17"/>
  <c r="M352" i="17"/>
  <c r="K352" i="17"/>
  <c r="AA351" i="17"/>
  <c r="Y351" i="17"/>
  <c r="K351" i="17"/>
  <c r="M351" i="17" s="1"/>
  <c r="AA350" i="17"/>
  <c r="Y350" i="17"/>
  <c r="M350" i="17"/>
  <c r="K350" i="17"/>
  <c r="AA349" i="17"/>
  <c r="Y349" i="17"/>
  <c r="K349" i="17"/>
  <c r="M349" i="17" s="1"/>
  <c r="AA348" i="17"/>
  <c r="Y348" i="17"/>
  <c r="M348" i="17"/>
  <c r="K348" i="17"/>
  <c r="AA347" i="17"/>
  <c r="Y347" i="17"/>
  <c r="K347" i="17"/>
  <c r="M347" i="17" s="1"/>
  <c r="AA346" i="17"/>
  <c r="Y346" i="17"/>
  <c r="M346" i="17"/>
  <c r="K346" i="17"/>
  <c r="AA345" i="17"/>
  <c r="Y345" i="17"/>
  <c r="K345" i="17"/>
  <c r="M345" i="17" s="1"/>
  <c r="AA344" i="17"/>
  <c r="Y344" i="17"/>
  <c r="M344" i="17"/>
  <c r="K344" i="17"/>
  <c r="AA343" i="17"/>
  <c r="Y343" i="17"/>
  <c r="K343" i="17"/>
  <c r="M343" i="17" s="1"/>
  <c r="AA342" i="17"/>
  <c r="Y342" i="17"/>
  <c r="M342" i="17"/>
  <c r="K342" i="17"/>
  <c r="AA341" i="17"/>
  <c r="Y341" i="17"/>
  <c r="K341" i="17"/>
  <c r="M341" i="17" s="1"/>
  <c r="AA340" i="17"/>
  <c r="Y340" i="17"/>
  <c r="M340" i="17"/>
  <c r="K340" i="17"/>
  <c r="AA339" i="17"/>
  <c r="Y339" i="17"/>
  <c r="K339" i="17"/>
  <c r="M339" i="17" s="1"/>
  <c r="AA338" i="17"/>
  <c r="Y338" i="17"/>
  <c r="M338" i="17"/>
  <c r="K338" i="17"/>
  <c r="AA337" i="17"/>
  <c r="Y337" i="17"/>
  <c r="K337" i="17"/>
  <c r="M337" i="17" s="1"/>
  <c r="AA336" i="17"/>
  <c r="Y336" i="17"/>
  <c r="M336" i="17"/>
  <c r="K336" i="17"/>
  <c r="AA335" i="17"/>
  <c r="Y335" i="17"/>
  <c r="N335" i="17"/>
  <c r="L335" i="17"/>
  <c r="I335" i="17"/>
  <c r="H335" i="17"/>
  <c r="G335" i="17"/>
  <c r="F335" i="17"/>
  <c r="E335" i="17"/>
  <c r="AA334" i="17"/>
  <c r="Y334" i="17"/>
  <c r="J334" i="17"/>
  <c r="K334" i="17" s="1"/>
  <c r="M334" i="17" s="1"/>
  <c r="Y333" i="17"/>
  <c r="AA333" i="17" s="1"/>
  <c r="M333" i="17"/>
  <c r="K333" i="17"/>
  <c r="J333" i="17"/>
  <c r="AA332" i="17"/>
  <c r="Y332" i="17"/>
  <c r="J332" i="17"/>
  <c r="K332" i="17" s="1"/>
  <c r="M332" i="17" s="1"/>
  <c r="AA331" i="17"/>
  <c r="Y331" i="17"/>
  <c r="K331" i="17"/>
  <c r="M331" i="17" s="1"/>
  <c r="J331" i="17"/>
  <c r="Z330" i="17"/>
  <c r="W330" i="17"/>
  <c r="V330" i="17"/>
  <c r="U330" i="17"/>
  <c r="T330" i="17"/>
  <c r="S330" i="17"/>
  <c r="J330" i="17"/>
  <c r="K330" i="17" s="1"/>
  <c r="M330" i="17" s="1"/>
  <c r="X329" i="17"/>
  <c r="Y329" i="17" s="1"/>
  <c r="AA329" i="17" s="1"/>
  <c r="K329" i="17"/>
  <c r="M329" i="17" s="1"/>
  <c r="J329" i="17"/>
  <c r="Y328" i="17"/>
  <c r="AA328" i="17" s="1"/>
  <c r="X328" i="17"/>
  <c r="K328" i="17"/>
  <c r="M328" i="17" s="1"/>
  <c r="J328" i="17"/>
  <c r="X327" i="17"/>
  <c r="Y327" i="17" s="1"/>
  <c r="AA327" i="17" s="1"/>
  <c r="M327" i="17"/>
  <c r="K327" i="17"/>
  <c r="J327" i="17"/>
  <c r="AA326" i="17"/>
  <c r="X326" i="17"/>
  <c r="Y326" i="17" s="1"/>
  <c r="J326" i="17"/>
  <c r="K326" i="17" s="1"/>
  <c r="M326" i="17" s="1"/>
  <c r="X325" i="17"/>
  <c r="Y325" i="17" s="1"/>
  <c r="AA325" i="17" s="1"/>
  <c r="K325" i="17"/>
  <c r="M325" i="17" s="1"/>
  <c r="J325" i="17"/>
  <c r="Y324" i="17"/>
  <c r="AA324" i="17" s="1"/>
  <c r="X324" i="17"/>
  <c r="K324" i="17"/>
  <c r="M324" i="17" s="1"/>
  <c r="J324" i="17"/>
  <c r="X323" i="17"/>
  <c r="Y323" i="17" s="1"/>
  <c r="AA323" i="17" s="1"/>
  <c r="M323" i="17"/>
  <c r="K323" i="17"/>
  <c r="J323" i="17"/>
  <c r="AA322" i="17"/>
  <c r="X322" i="17"/>
  <c r="Y322" i="17" s="1"/>
  <c r="J322" i="17"/>
  <c r="K322" i="17" s="1"/>
  <c r="M322" i="17" s="1"/>
  <c r="X321" i="17"/>
  <c r="Y321" i="17" s="1"/>
  <c r="AA321" i="17" s="1"/>
  <c r="K321" i="17"/>
  <c r="M321" i="17" s="1"/>
  <c r="J321" i="17"/>
  <c r="Y320" i="17"/>
  <c r="AA320" i="17" s="1"/>
  <c r="X320" i="17"/>
  <c r="K320" i="17"/>
  <c r="M320" i="17" s="1"/>
  <c r="J320" i="17"/>
  <c r="AA319" i="17"/>
  <c r="X319" i="17"/>
  <c r="Y319" i="17" s="1"/>
  <c r="M319" i="17"/>
  <c r="K319" i="17"/>
  <c r="J319" i="17"/>
  <c r="X318" i="17"/>
  <c r="Y318" i="17" s="1"/>
  <c r="AA318" i="17" s="1"/>
  <c r="J318" i="17"/>
  <c r="K318" i="17" s="1"/>
  <c r="M318" i="17" s="1"/>
  <c r="X317" i="17"/>
  <c r="Y317" i="17" s="1"/>
  <c r="AA317" i="17" s="1"/>
  <c r="K317" i="17"/>
  <c r="M317" i="17" s="1"/>
  <c r="J317" i="17"/>
  <c r="Y316" i="17"/>
  <c r="AA316" i="17" s="1"/>
  <c r="X316" i="17"/>
  <c r="K316" i="17"/>
  <c r="M316" i="17" s="1"/>
  <c r="J316" i="17"/>
  <c r="AA315" i="17"/>
  <c r="X315" i="17"/>
  <c r="Y315" i="17" s="1"/>
  <c r="M315" i="17"/>
  <c r="K315" i="17"/>
  <c r="J315" i="17"/>
  <c r="X314" i="17"/>
  <c r="Y314" i="17" s="1"/>
  <c r="AA314" i="17" s="1"/>
  <c r="J314" i="17"/>
  <c r="K314" i="17" s="1"/>
  <c r="M314" i="17" s="1"/>
  <c r="X313" i="17"/>
  <c r="Y313" i="17" s="1"/>
  <c r="AA313" i="17" s="1"/>
  <c r="K313" i="17"/>
  <c r="M313" i="17" s="1"/>
  <c r="J313" i="17"/>
  <c r="Y312" i="17"/>
  <c r="AA312" i="17" s="1"/>
  <c r="X312" i="17"/>
  <c r="K312" i="17"/>
  <c r="M312" i="17" s="1"/>
  <c r="J312" i="17"/>
  <c r="X311" i="17"/>
  <c r="Y311" i="17" s="1"/>
  <c r="AA311" i="17" s="1"/>
  <c r="M311" i="17"/>
  <c r="K311" i="17"/>
  <c r="J311" i="17"/>
  <c r="X310" i="17"/>
  <c r="Y310" i="17" s="1"/>
  <c r="AA310" i="17" s="1"/>
  <c r="J310" i="17"/>
  <c r="K310" i="17" s="1"/>
  <c r="M310" i="17" s="1"/>
  <c r="X309" i="17"/>
  <c r="K309" i="17"/>
  <c r="M309" i="17" s="1"/>
  <c r="J309" i="17"/>
  <c r="Y308" i="17"/>
  <c r="AA308" i="17" s="1"/>
  <c r="X308" i="17"/>
  <c r="K308" i="17"/>
  <c r="J308" i="17"/>
  <c r="X307" i="17"/>
  <c r="Y307" i="17" s="1"/>
  <c r="AA307" i="17" s="1"/>
  <c r="L307" i="17"/>
  <c r="J307" i="17"/>
  <c r="I307" i="17"/>
  <c r="H307" i="17"/>
  <c r="G307" i="17"/>
  <c r="F307" i="17"/>
  <c r="E307" i="17"/>
  <c r="Z306" i="17"/>
  <c r="W306" i="17"/>
  <c r="V306" i="17"/>
  <c r="U306" i="17"/>
  <c r="T306" i="17"/>
  <c r="S306" i="17"/>
  <c r="K306" i="17"/>
  <c r="M306" i="17" s="1"/>
  <c r="Y305" i="17"/>
  <c r="AA305" i="17" s="1"/>
  <c r="X305" i="17"/>
  <c r="K305" i="17"/>
  <c r="M305" i="17" s="1"/>
  <c r="X304" i="17"/>
  <c r="Y304" i="17" s="1"/>
  <c r="AA304" i="17" s="1"/>
  <c r="K304" i="17"/>
  <c r="M304" i="17" s="1"/>
  <c r="X303" i="17"/>
  <c r="Y303" i="17" s="1"/>
  <c r="AA303" i="17" s="1"/>
  <c r="M303" i="17"/>
  <c r="K303" i="17"/>
  <c r="AA302" i="17"/>
  <c r="X302" i="17"/>
  <c r="Y302" i="17" s="1"/>
  <c r="K302" i="17"/>
  <c r="M302" i="17" s="1"/>
  <c r="AA301" i="17"/>
  <c r="Y301" i="17"/>
  <c r="X301" i="17"/>
  <c r="M301" i="17"/>
  <c r="K301" i="17"/>
  <c r="AA300" i="17"/>
  <c r="X300" i="17"/>
  <c r="Y300" i="17" s="1"/>
  <c r="M300" i="17"/>
  <c r="K300" i="17"/>
  <c r="Y299" i="17"/>
  <c r="AA299" i="17" s="1"/>
  <c r="X299" i="17"/>
  <c r="M299" i="17"/>
  <c r="K299" i="17"/>
  <c r="Y298" i="17"/>
  <c r="AA298" i="17" s="1"/>
  <c r="X298" i="17"/>
  <c r="K298" i="17"/>
  <c r="M298" i="17" s="1"/>
  <c r="Y297" i="17"/>
  <c r="AA297" i="17" s="1"/>
  <c r="X297" i="17"/>
  <c r="K297" i="17"/>
  <c r="M297" i="17" s="1"/>
  <c r="X296" i="17"/>
  <c r="Y296" i="17" s="1"/>
  <c r="AA296" i="17" s="1"/>
  <c r="K296" i="17"/>
  <c r="X295" i="17"/>
  <c r="Y295" i="17" s="1"/>
  <c r="AA295" i="17" s="1"/>
  <c r="L295" i="17"/>
  <c r="J295" i="17"/>
  <c r="I295" i="17"/>
  <c r="H295" i="17"/>
  <c r="G295" i="17"/>
  <c r="F295" i="17"/>
  <c r="E295" i="17"/>
  <c r="Y294" i="17"/>
  <c r="AA294" i="17" s="1"/>
  <c r="X294" i="17"/>
  <c r="M294" i="17"/>
  <c r="K294" i="17"/>
  <c r="Y293" i="17"/>
  <c r="AA293" i="17" s="1"/>
  <c r="X293" i="17"/>
  <c r="K293" i="17"/>
  <c r="M293" i="17" s="1"/>
  <c r="Y292" i="17"/>
  <c r="AA292" i="17" s="1"/>
  <c r="X292" i="17"/>
  <c r="K292" i="17"/>
  <c r="M292" i="17" s="1"/>
  <c r="X291" i="17"/>
  <c r="Y291" i="17" s="1"/>
  <c r="AA291" i="17" s="1"/>
  <c r="K291" i="17"/>
  <c r="M291" i="17" s="1"/>
  <c r="X290" i="17"/>
  <c r="Y290" i="17" s="1"/>
  <c r="AA290" i="17" s="1"/>
  <c r="M290" i="17"/>
  <c r="K290" i="17"/>
  <c r="X289" i="17"/>
  <c r="K289" i="17"/>
  <c r="M289" i="17" s="1"/>
  <c r="Z288" i="17"/>
  <c r="X288" i="17"/>
  <c r="W288" i="17"/>
  <c r="Y288" i="17" s="1"/>
  <c r="V288" i="17"/>
  <c r="U288" i="17"/>
  <c r="T288" i="17"/>
  <c r="S288" i="17"/>
  <c r="M288" i="17"/>
  <c r="K288" i="17"/>
  <c r="AA287" i="17"/>
  <c r="Y287" i="17"/>
  <c r="M287" i="17"/>
  <c r="K287" i="17"/>
  <c r="Y286" i="17"/>
  <c r="AA286" i="17" s="1"/>
  <c r="M286" i="17"/>
  <c r="K286" i="17"/>
  <c r="AA285" i="17"/>
  <c r="Y285" i="17"/>
  <c r="M285" i="17"/>
  <c r="K285" i="17"/>
  <c r="Y284" i="17"/>
  <c r="AA284" i="17" s="1"/>
  <c r="M284" i="17"/>
  <c r="K284" i="17"/>
  <c r="AA283" i="17"/>
  <c r="Y283" i="17"/>
  <c r="M283" i="17"/>
  <c r="K283" i="17"/>
  <c r="Y282" i="17"/>
  <c r="AA282" i="17" s="1"/>
  <c r="M282" i="17"/>
  <c r="K282" i="17"/>
  <c r="AA281" i="17"/>
  <c r="Y281" i="17"/>
  <c r="M281" i="17"/>
  <c r="K281" i="17"/>
  <c r="Y280" i="17"/>
  <c r="AA280" i="17" s="1"/>
  <c r="M280" i="17"/>
  <c r="K280" i="17"/>
  <c r="AA279" i="17"/>
  <c r="Y279" i="17"/>
  <c r="M279" i="17"/>
  <c r="K279" i="17"/>
  <c r="Y278" i="17"/>
  <c r="AA278" i="17" s="1"/>
  <c r="M278" i="17"/>
  <c r="K278" i="17"/>
  <c r="AA277" i="17"/>
  <c r="Y277" i="17"/>
  <c r="L277" i="17"/>
  <c r="J277" i="17"/>
  <c r="I277" i="17"/>
  <c r="H277" i="17"/>
  <c r="G277" i="17"/>
  <c r="F277" i="17"/>
  <c r="E277" i="17"/>
  <c r="Y276" i="17"/>
  <c r="AA276" i="17" s="1"/>
  <c r="M276" i="17"/>
  <c r="K276" i="17"/>
  <c r="Y275" i="17"/>
  <c r="AA275" i="17" s="1"/>
  <c r="K275" i="17"/>
  <c r="M275" i="17" s="1"/>
  <c r="Y274" i="17"/>
  <c r="AA274" i="17" s="1"/>
  <c r="M274" i="17"/>
  <c r="K274" i="17"/>
  <c r="Y273" i="17"/>
  <c r="AA273" i="17" s="1"/>
  <c r="K273" i="17"/>
  <c r="M273" i="17" s="1"/>
  <c r="Y272" i="17"/>
  <c r="AA272" i="17" s="1"/>
  <c r="M272" i="17"/>
  <c r="K272" i="17"/>
  <c r="Y271" i="17"/>
  <c r="AA271" i="17" s="1"/>
  <c r="K271" i="17"/>
  <c r="M271" i="17" s="1"/>
  <c r="Y270" i="17"/>
  <c r="AA270" i="17" s="1"/>
  <c r="M270" i="17"/>
  <c r="K270" i="17"/>
  <c r="Y269" i="17"/>
  <c r="AA269" i="17" s="1"/>
  <c r="K269" i="17"/>
  <c r="M269" i="17" s="1"/>
  <c r="Y268" i="17"/>
  <c r="AA268" i="17" s="1"/>
  <c r="M268" i="17"/>
  <c r="K268" i="17"/>
  <c r="Y267" i="17"/>
  <c r="AA267" i="17" s="1"/>
  <c r="K267" i="17"/>
  <c r="M267" i="17" s="1"/>
  <c r="Y266" i="17"/>
  <c r="AA266" i="17" s="1"/>
  <c r="M266" i="17"/>
  <c r="K266" i="17"/>
  <c r="Y265" i="17"/>
  <c r="AA265" i="17" s="1"/>
  <c r="K265" i="17"/>
  <c r="M265" i="17" s="1"/>
  <c r="Y264" i="17"/>
  <c r="AA264" i="17" s="1"/>
  <c r="M264" i="17"/>
  <c r="K264" i="17"/>
  <c r="Y263" i="17"/>
  <c r="AA263" i="17" s="1"/>
  <c r="K263" i="17"/>
  <c r="M263" i="17" s="1"/>
  <c r="Y262" i="17"/>
  <c r="AA262" i="17" s="1"/>
  <c r="M262" i="17"/>
  <c r="K262" i="17"/>
  <c r="Y261" i="17"/>
  <c r="AA261" i="17" s="1"/>
  <c r="K261" i="17"/>
  <c r="Y260" i="17"/>
  <c r="AA260" i="17" s="1"/>
  <c r="L260" i="17"/>
  <c r="I260" i="17"/>
  <c r="H260" i="17"/>
  <c r="G260" i="17"/>
  <c r="F260" i="17"/>
  <c r="E260" i="17"/>
  <c r="AA259" i="17"/>
  <c r="Y259" i="17"/>
  <c r="J259" i="17"/>
  <c r="K259" i="17" s="1"/>
  <c r="M259" i="17" s="1"/>
  <c r="Y258" i="17"/>
  <c r="AA258" i="17" s="1"/>
  <c r="M258" i="17"/>
  <c r="K258" i="17"/>
  <c r="J258" i="17"/>
  <c r="AA257" i="17"/>
  <c r="Y257" i="17"/>
  <c r="J257" i="17"/>
  <c r="K257" i="17" s="1"/>
  <c r="M257" i="17" s="1"/>
  <c r="AA256" i="17"/>
  <c r="Y256" i="17"/>
  <c r="K256" i="17"/>
  <c r="M256" i="17" s="1"/>
  <c r="J256" i="17"/>
  <c r="AA255" i="17"/>
  <c r="AA288" i="17" s="1"/>
  <c r="Y255" i="17"/>
  <c r="K255" i="17"/>
  <c r="M255" i="17" s="1"/>
  <c r="J255" i="17"/>
  <c r="Z254" i="17"/>
  <c r="X254" i="17"/>
  <c r="Y254" i="17" s="1"/>
  <c r="W254" i="17"/>
  <c r="V254" i="17"/>
  <c r="U254" i="17"/>
  <c r="T254" i="17"/>
  <c r="S254" i="17"/>
  <c r="J254" i="17"/>
  <c r="K254" i="17" s="1"/>
  <c r="M254" i="17" s="1"/>
  <c r="Y253" i="17"/>
  <c r="AA253" i="17" s="1"/>
  <c r="M253" i="17"/>
  <c r="K253" i="17"/>
  <c r="J253" i="17"/>
  <c r="AA252" i="17"/>
  <c r="Y252" i="17"/>
  <c r="J252" i="17"/>
  <c r="K252" i="17" s="1"/>
  <c r="M252" i="17" s="1"/>
  <c r="AA251" i="17"/>
  <c r="Y251" i="17"/>
  <c r="K251" i="17"/>
  <c r="M251" i="17" s="1"/>
  <c r="J251" i="17"/>
  <c r="AA250" i="17"/>
  <c r="Y250" i="17"/>
  <c r="K250" i="17"/>
  <c r="M250" i="17" s="1"/>
  <c r="J250" i="17"/>
  <c r="Y249" i="17"/>
  <c r="AA249" i="17" s="1"/>
  <c r="K249" i="17"/>
  <c r="M249" i="17" s="1"/>
  <c r="J249" i="17"/>
  <c r="Y248" i="17"/>
  <c r="AA248" i="17" s="1"/>
  <c r="J248" i="17"/>
  <c r="K248" i="17" s="1"/>
  <c r="M248" i="17" s="1"/>
  <c r="Y247" i="17"/>
  <c r="AA247" i="17" s="1"/>
  <c r="J247" i="17"/>
  <c r="K247" i="17" s="1"/>
  <c r="M247" i="17" s="1"/>
  <c r="AA246" i="17"/>
  <c r="Y246" i="17"/>
  <c r="M246" i="17"/>
  <c r="J246" i="17"/>
  <c r="K246" i="17" s="1"/>
  <c r="Y245" i="17"/>
  <c r="AA245" i="17" s="1"/>
  <c r="M245" i="17"/>
  <c r="K245" i="17"/>
  <c r="J245" i="17"/>
  <c r="AA244" i="17"/>
  <c r="Y244" i="17"/>
  <c r="M244" i="17"/>
  <c r="J244" i="17"/>
  <c r="K244" i="17" s="1"/>
  <c r="AA243" i="17"/>
  <c r="Y243" i="17"/>
  <c r="K243" i="17"/>
  <c r="M243" i="17" s="1"/>
  <c r="J243" i="17"/>
  <c r="AA242" i="17"/>
  <c r="Y242" i="17"/>
  <c r="K242" i="17"/>
  <c r="J242" i="17"/>
  <c r="Y241" i="17"/>
  <c r="AA241" i="17" s="1"/>
  <c r="L241" i="17"/>
  <c r="J241" i="17"/>
  <c r="I241" i="17"/>
  <c r="H241" i="17"/>
  <c r="G241" i="17"/>
  <c r="E241" i="17"/>
  <c r="AA240" i="17"/>
  <c r="Y240" i="17"/>
  <c r="K240" i="17"/>
  <c r="F240" i="17"/>
  <c r="M240" i="17" s="1"/>
  <c r="Y239" i="17"/>
  <c r="AA239" i="17" s="1"/>
  <c r="K239" i="17"/>
  <c r="M239" i="17" s="1"/>
  <c r="F239" i="17"/>
  <c r="Y238" i="17"/>
  <c r="AA238" i="17" s="1"/>
  <c r="K238" i="17"/>
  <c r="F238" i="17"/>
  <c r="M238" i="17" s="1"/>
  <c r="Y237" i="17"/>
  <c r="AA237" i="17" s="1"/>
  <c r="K237" i="17"/>
  <c r="F237" i="17"/>
  <c r="M237" i="17" s="1"/>
  <c r="AA236" i="17"/>
  <c r="Y236" i="17"/>
  <c r="M236" i="17"/>
  <c r="K236" i="17"/>
  <c r="F236" i="17"/>
  <c r="Y235" i="17"/>
  <c r="AA235" i="17" s="1"/>
  <c r="M235" i="17"/>
  <c r="K235" i="17"/>
  <c r="F235" i="17"/>
  <c r="AA234" i="17"/>
  <c r="Y234" i="17"/>
  <c r="M234" i="17"/>
  <c r="K234" i="17"/>
  <c r="F234" i="17"/>
  <c r="AA233" i="17"/>
  <c r="Y233" i="17"/>
  <c r="K233" i="17"/>
  <c r="F233" i="17"/>
  <c r="AA232" i="17"/>
  <c r="Y232" i="17"/>
  <c r="K232" i="17"/>
  <c r="F232" i="17"/>
  <c r="M232" i="17" s="1"/>
  <c r="Y231" i="17"/>
  <c r="AA231" i="17" s="1"/>
  <c r="K231" i="17"/>
  <c r="M231" i="17" s="1"/>
  <c r="F231" i="17"/>
  <c r="Y230" i="17"/>
  <c r="AA230" i="17" s="1"/>
  <c r="K230" i="17"/>
  <c r="F230" i="17"/>
  <c r="M230" i="17" s="1"/>
  <c r="Y229" i="17"/>
  <c r="AA229" i="17" s="1"/>
  <c r="K229" i="17"/>
  <c r="F229" i="17"/>
  <c r="M229" i="17" s="1"/>
  <c r="AA228" i="17"/>
  <c r="Y228" i="17"/>
  <c r="K228" i="17"/>
  <c r="F228" i="17"/>
  <c r="F241" i="17" s="1"/>
  <c r="Y227" i="17"/>
  <c r="AA227" i="17" s="1"/>
  <c r="L227" i="17"/>
  <c r="I227" i="17"/>
  <c r="H227" i="17"/>
  <c r="G227" i="17"/>
  <c r="F227" i="17"/>
  <c r="E227" i="17"/>
  <c r="AA226" i="17"/>
  <c r="Y226" i="17"/>
  <c r="J226" i="17"/>
  <c r="K226" i="17" s="1"/>
  <c r="M226" i="17" s="1"/>
  <c r="Y225" i="17"/>
  <c r="AA225" i="17" s="1"/>
  <c r="K225" i="17"/>
  <c r="M225" i="17" s="1"/>
  <c r="J225" i="17"/>
  <c r="AA224" i="17"/>
  <c r="Y224" i="17"/>
  <c r="J224" i="17"/>
  <c r="K224" i="17" s="1"/>
  <c r="M224" i="17" s="1"/>
  <c r="Z223" i="17"/>
  <c r="W223" i="17"/>
  <c r="V223" i="17"/>
  <c r="U223" i="17"/>
  <c r="T223" i="17"/>
  <c r="S223" i="17"/>
  <c r="M223" i="17"/>
  <c r="J223" i="17"/>
  <c r="K223" i="17" s="1"/>
  <c r="Y222" i="17"/>
  <c r="AA222" i="17" s="1"/>
  <c r="X222" i="17"/>
  <c r="K222" i="17"/>
  <c r="M222" i="17" s="1"/>
  <c r="J222" i="17"/>
  <c r="Y221" i="17"/>
  <c r="AA221" i="17" s="1"/>
  <c r="X221" i="17"/>
  <c r="M221" i="17"/>
  <c r="J221" i="17"/>
  <c r="K221" i="17" s="1"/>
  <c r="AA220" i="17"/>
  <c r="Y220" i="17"/>
  <c r="X220" i="17"/>
  <c r="J220" i="17"/>
  <c r="K220" i="17" s="1"/>
  <c r="M220" i="17" s="1"/>
  <c r="X219" i="17"/>
  <c r="Y219" i="17" s="1"/>
  <c r="AA219" i="17" s="1"/>
  <c r="M219" i="17"/>
  <c r="J219" i="17"/>
  <c r="K219" i="17" s="1"/>
  <c r="Y218" i="17"/>
  <c r="AA218" i="17" s="1"/>
  <c r="X218" i="17"/>
  <c r="K218" i="17"/>
  <c r="M218" i="17" s="1"/>
  <c r="J218" i="17"/>
  <c r="Y217" i="17"/>
  <c r="AA217" i="17" s="1"/>
  <c r="X217" i="17"/>
  <c r="M217" i="17"/>
  <c r="J217" i="17"/>
  <c r="K217" i="17" s="1"/>
  <c r="AA216" i="17"/>
  <c r="Y216" i="17"/>
  <c r="X216" i="17"/>
  <c r="J216" i="17"/>
  <c r="K216" i="17" s="1"/>
  <c r="M216" i="17" s="1"/>
  <c r="X215" i="17"/>
  <c r="Y215" i="17" s="1"/>
  <c r="AA215" i="17" s="1"/>
  <c r="M215" i="17"/>
  <c r="J215" i="17"/>
  <c r="K215" i="17" s="1"/>
  <c r="Y214" i="17"/>
  <c r="AA214" i="17" s="1"/>
  <c r="X214" i="17"/>
  <c r="K214" i="17"/>
  <c r="M214" i="17" s="1"/>
  <c r="J214" i="17"/>
  <c r="Y213" i="17"/>
  <c r="AA213" i="17" s="1"/>
  <c r="X213" i="17"/>
  <c r="M213" i="17"/>
  <c r="J213" i="17"/>
  <c r="K213" i="17" s="1"/>
  <c r="AA212" i="17"/>
  <c r="Y212" i="17"/>
  <c r="X212" i="17"/>
  <c r="J212" i="17"/>
  <c r="K212" i="17" s="1"/>
  <c r="M212" i="17" s="1"/>
  <c r="X211" i="17"/>
  <c r="Y211" i="17" s="1"/>
  <c r="AA211" i="17" s="1"/>
  <c r="M211" i="17"/>
  <c r="J211" i="17"/>
  <c r="K211" i="17" s="1"/>
  <c r="Y210" i="17"/>
  <c r="AA210" i="17" s="1"/>
  <c r="X210" i="17"/>
  <c r="K210" i="17"/>
  <c r="M210" i="17" s="1"/>
  <c r="J210" i="17"/>
  <c r="Y209" i="17"/>
  <c r="AA209" i="17" s="1"/>
  <c r="X209" i="17"/>
  <c r="M209" i="17"/>
  <c r="J209" i="17"/>
  <c r="K209" i="17" s="1"/>
  <c r="AA208" i="17"/>
  <c r="Y208" i="17"/>
  <c r="X208" i="17"/>
  <c r="J208" i="17"/>
  <c r="K208" i="17" s="1"/>
  <c r="M208" i="17" s="1"/>
  <c r="X207" i="17"/>
  <c r="M207" i="17"/>
  <c r="J207" i="17"/>
  <c r="K207" i="17" s="1"/>
  <c r="Y206" i="17"/>
  <c r="AA206" i="17" s="1"/>
  <c r="X206" i="17"/>
  <c r="K206" i="17"/>
  <c r="M206" i="17" s="1"/>
  <c r="J206" i="17"/>
  <c r="Y205" i="17"/>
  <c r="AA205" i="17" s="1"/>
  <c r="X205" i="17"/>
  <c r="M205" i="17"/>
  <c r="J205" i="17"/>
  <c r="K205" i="17" s="1"/>
  <c r="Z204" i="17"/>
  <c r="X204" i="17"/>
  <c r="W204" i="17"/>
  <c r="V204" i="17"/>
  <c r="U204" i="17"/>
  <c r="T204" i="17"/>
  <c r="S204" i="17"/>
  <c r="M204" i="17"/>
  <c r="J204" i="17"/>
  <c r="K204" i="17" s="1"/>
  <c r="AA203" i="17"/>
  <c r="Y203" i="17"/>
  <c r="J203" i="17"/>
  <c r="J227" i="17" s="1"/>
  <c r="AA202" i="17"/>
  <c r="Y202" i="17"/>
  <c r="J202" i="17"/>
  <c r="K202" i="17" s="1"/>
  <c r="Y201" i="17"/>
  <c r="AA201" i="17" s="1"/>
  <c r="L201" i="17"/>
  <c r="I201" i="17"/>
  <c r="H201" i="17"/>
  <c r="G201" i="17"/>
  <c r="F201" i="17"/>
  <c r="E201" i="17"/>
  <c r="AA200" i="17"/>
  <c r="Y200" i="17"/>
  <c r="J200" i="17"/>
  <c r="K200" i="17" s="1"/>
  <c r="M200" i="17" s="1"/>
  <c r="Y199" i="17"/>
  <c r="AA199" i="17" s="1"/>
  <c r="M199" i="17"/>
  <c r="K199" i="17"/>
  <c r="J199" i="17"/>
  <c r="AA198" i="17"/>
  <c r="Y198" i="17"/>
  <c r="J198" i="17"/>
  <c r="K198" i="17" s="1"/>
  <c r="M198" i="17" s="1"/>
  <c r="Y197" i="17"/>
  <c r="AA197" i="17" s="1"/>
  <c r="J197" i="17"/>
  <c r="K197" i="17" s="1"/>
  <c r="M197" i="17" s="1"/>
  <c r="AA196" i="17"/>
  <c r="Y196" i="17"/>
  <c r="K196" i="17"/>
  <c r="M196" i="17" s="1"/>
  <c r="J196" i="17"/>
  <c r="Y195" i="17"/>
  <c r="AA195" i="17" s="1"/>
  <c r="K195" i="17"/>
  <c r="M195" i="17" s="1"/>
  <c r="J195" i="17"/>
  <c r="AA194" i="17"/>
  <c r="Y194" i="17"/>
  <c r="J194" i="17"/>
  <c r="K194" i="17" s="1"/>
  <c r="M194" i="17" s="1"/>
  <c r="Y193" i="17"/>
  <c r="AA193" i="17" s="1"/>
  <c r="K193" i="17"/>
  <c r="M193" i="17" s="1"/>
  <c r="J193" i="17"/>
  <c r="Y192" i="17"/>
  <c r="AA192" i="17" s="1"/>
  <c r="K192" i="17"/>
  <c r="M192" i="17" s="1"/>
  <c r="J192" i="17"/>
  <c r="Y191" i="17"/>
  <c r="AA191" i="17" s="1"/>
  <c r="M191" i="17"/>
  <c r="K191" i="17"/>
  <c r="J191" i="17"/>
  <c r="AA190" i="17"/>
  <c r="Y190" i="17"/>
  <c r="J190" i="17"/>
  <c r="K190" i="17" s="1"/>
  <c r="M190" i="17" s="1"/>
  <c r="AA189" i="17"/>
  <c r="Y189" i="17"/>
  <c r="K189" i="17"/>
  <c r="M189" i="17" s="1"/>
  <c r="J189" i="17"/>
  <c r="AA188" i="17"/>
  <c r="Y188" i="17"/>
  <c r="K188" i="17"/>
  <c r="M188" i="17" s="1"/>
  <c r="J188" i="17"/>
  <c r="Y187" i="17"/>
  <c r="AA187" i="17" s="1"/>
  <c r="K187" i="17"/>
  <c r="M187" i="17" s="1"/>
  <c r="J187" i="17"/>
  <c r="AA186" i="17"/>
  <c r="Y186" i="17"/>
  <c r="J186" i="17"/>
  <c r="K186" i="17" s="1"/>
  <c r="M186" i="17" s="1"/>
  <c r="Y185" i="17"/>
  <c r="AA185" i="17" s="1"/>
  <c r="J185" i="17"/>
  <c r="K185" i="17" s="1"/>
  <c r="M185" i="17" s="1"/>
  <c r="AA184" i="17"/>
  <c r="Y184" i="17"/>
  <c r="J184" i="17"/>
  <c r="K184" i="17" s="1"/>
  <c r="M184" i="17" s="1"/>
  <c r="Z183" i="17"/>
  <c r="W183" i="17"/>
  <c r="V183" i="17"/>
  <c r="U183" i="17"/>
  <c r="S183" i="17"/>
  <c r="J183" i="17"/>
  <c r="X182" i="17"/>
  <c r="Y182" i="17" s="1"/>
  <c r="AA182" i="17" s="1"/>
  <c r="L182" i="17"/>
  <c r="J182" i="17"/>
  <c r="I182" i="17"/>
  <c r="H182" i="17"/>
  <c r="G182" i="17"/>
  <c r="F182" i="17"/>
  <c r="E182" i="17"/>
  <c r="X181" i="17"/>
  <c r="Y181" i="17" s="1"/>
  <c r="AA181" i="17" s="1"/>
  <c r="M181" i="17"/>
  <c r="K181" i="17"/>
  <c r="Y180" i="17"/>
  <c r="AA180" i="17" s="1"/>
  <c r="X180" i="17"/>
  <c r="M180" i="17"/>
  <c r="K180" i="17"/>
  <c r="AA179" i="17"/>
  <c r="Y179" i="17"/>
  <c r="X179" i="17"/>
  <c r="K179" i="17"/>
  <c r="M179" i="17" s="1"/>
  <c r="Y178" i="17"/>
  <c r="AA178" i="17" s="1"/>
  <c r="X178" i="17"/>
  <c r="M178" i="17"/>
  <c r="K178" i="17"/>
  <c r="X177" i="17"/>
  <c r="Y177" i="17" s="1"/>
  <c r="AA177" i="17" s="1"/>
  <c r="K177" i="17"/>
  <c r="M177" i="17" s="1"/>
  <c r="X176" i="17"/>
  <c r="Y176" i="17" s="1"/>
  <c r="AA176" i="17" s="1"/>
  <c r="M176" i="17"/>
  <c r="K176" i="17"/>
  <c r="X175" i="17"/>
  <c r="Y175" i="17" s="1"/>
  <c r="AA175" i="17" s="1"/>
  <c r="K175" i="17"/>
  <c r="M175" i="17" s="1"/>
  <c r="AA174" i="17"/>
  <c r="Y174" i="17"/>
  <c r="X174" i="17"/>
  <c r="M174" i="17"/>
  <c r="K174" i="17"/>
  <c r="X173" i="17"/>
  <c r="Y173" i="17" s="1"/>
  <c r="AA173" i="17" s="1"/>
  <c r="M173" i="17"/>
  <c r="K173" i="17"/>
  <c r="Y172" i="17"/>
  <c r="AA172" i="17" s="1"/>
  <c r="X172" i="17"/>
  <c r="M172" i="17"/>
  <c r="K172" i="17"/>
  <c r="Y171" i="17"/>
  <c r="AA171" i="17" s="1"/>
  <c r="X171" i="17"/>
  <c r="K171" i="17"/>
  <c r="M171" i="17" s="1"/>
  <c r="Y170" i="17"/>
  <c r="AA170" i="17" s="1"/>
  <c r="X170" i="17"/>
  <c r="K170" i="17"/>
  <c r="M170" i="17" s="1"/>
  <c r="X169" i="17"/>
  <c r="Y169" i="17" s="1"/>
  <c r="AA169" i="17" s="1"/>
  <c r="K169" i="17"/>
  <c r="M169" i="17" s="1"/>
  <c r="Y168" i="17"/>
  <c r="AA168" i="17" s="1"/>
  <c r="X168" i="17"/>
  <c r="M168" i="17"/>
  <c r="K168" i="17"/>
  <c r="X167" i="17"/>
  <c r="Y167" i="17" s="1"/>
  <c r="AA167" i="17" s="1"/>
  <c r="K167" i="17"/>
  <c r="M167" i="17" s="1"/>
  <c r="AA166" i="17"/>
  <c r="Y166" i="17"/>
  <c r="X166" i="17"/>
  <c r="M166" i="17"/>
  <c r="K166" i="17"/>
  <c r="X165" i="17"/>
  <c r="Y165" i="17" s="1"/>
  <c r="AA165" i="17" s="1"/>
  <c r="M165" i="17"/>
  <c r="K165" i="17"/>
  <c r="Y164" i="17"/>
  <c r="AA164" i="17" s="1"/>
  <c r="X164" i="17"/>
  <c r="M164" i="17"/>
  <c r="K164" i="17"/>
  <c r="AA163" i="17"/>
  <c r="Y163" i="17"/>
  <c r="X163" i="17"/>
  <c r="K163" i="17"/>
  <c r="M163" i="17" s="1"/>
  <c r="Y162" i="17"/>
  <c r="AA162" i="17" s="1"/>
  <c r="X162" i="17"/>
  <c r="M162" i="17"/>
  <c r="K162" i="17"/>
  <c r="X161" i="17"/>
  <c r="Y161" i="17" s="1"/>
  <c r="AA161" i="17" s="1"/>
  <c r="K161" i="17"/>
  <c r="M161" i="17" s="1"/>
  <c r="X160" i="17"/>
  <c r="Y160" i="17" s="1"/>
  <c r="AA160" i="17" s="1"/>
  <c r="M160" i="17"/>
  <c r="K160" i="17"/>
  <c r="X159" i="17"/>
  <c r="Y159" i="17" s="1"/>
  <c r="AA159" i="17" s="1"/>
  <c r="K159" i="17"/>
  <c r="M159" i="17" s="1"/>
  <c r="AA158" i="17"/>
  <c r="Y158" i="17"/>
  <c r="X158" i="17"/>
  <c r="M158" i="17"/>
  <c r="K158" i="17"/>
  <c r="Z157" i="17"/>
  <c r="Y157" i="17"/>
  <c r="X157" i="17"/>
  <c r="W157" i="17"/>
  <c r="V157" i="17"/>
  <c r="U157" i="17"/>
  <c r="S157" i="17"/>
  <c r="K157" i="17"/>
  <c r="M157" i="17" s="1"/>
  <c r="AA156" i="17"/>
  <c r="Y156" i="17"/>
  <c r="K156" i="17"/>
  <c r="M156" i="17" s="1"/>
  <c r="Y155" i="17"/>
  <c r="AA155" i="17" s="1"/>
  <c r="K155" i="17"/>
  <c r="AA154" i="17"/>
  <c r="Y154" i="17"/>
  <c r="L154" i="17"/>
  <c r="I154" i="17"/>
  <c r="H154" i="17"/>
  <c r="G154" i="17"/>
  <c r="F154" i="17"/>
  <c r="E154" i="17"/>
  <c r="AA153" i="17"/>
  <c r="Y153" i="17"/>
  <c r="J153" i="17"/>
  <c r="K153" i="17" s="1"/>
  <c r="M153" i="17" s="1"/>
  <c r="AA152" i="17"/>
  <c r="Y152" i="17"/>
  <c r="K152" i="17"/>
  <c r="M152" i="17" s="1"/>
  <c r="J152" i="17"/>
  <c r="Y151" i="17"/>
  <c r="AA151" i="17" s="1"/>
  <c r="K151" i="17"/>
  <c r="M151" i="17" s="1"/>
  <c r="J151" i="17"/>
  <c r="Y150" i="17"/>
  <c r="AA150" i="17" s="1"/>
  <c r="J150" i="17"/>
  <c r="K150" i="17" s="1"/>
  <c r="M150" i="17" s="1"/>
  <c r="Y149" i="17"/>
  <c r="AA149" i="17" s="1"/>
  <c r="J149" i="17"/>
  <c r="K149" i="17" s="1"/>
  <c r="M149" i="17" s="1"/>
  <c r="Y148" i="17"/>
  <c r="AA148" i="17" s="1"/>
  <c r="J148" i="17"/>
  <c r="K148" i="17" s="1"/>
  <c r="M148" i="17" s="1"/>
  <c r="Y147" i="17"/>
  <c r="AA147" i="17" s="1"/>
  <c r="J147" i="17"/>
  <c r="K147" i="17" s="1"/>
  <c r="M147" i="17" s="1"/>
  <c r="Y146" i="17"/>
  <c r="AA146" i="17" s="1"/>
  <c r="M146" i="17"/>
  <c r="J146" i="17"/>
  <c r="K146" i="17" s="1"/>
  <c r="AA145" i="17"/>
  <c r="Y145" i="17"/>
  <c r="J145" i="17"/>
  <c r="K145" i="17" s="1"/>
  <c r="M145" i="17" s="1"/>
  <c r="AA144" i="17"/>
  <c r="Y144" i="17"/>
  <c r="K144" i="17"/>
  <c r="M144" i="17" s="1"/>
  <c r="J144" i="17"/>
  <c r="Z143" i="17"/>
  <c r="X143" i="17"/>
  <c r="W143" i="17"/>
  <c r="V143" i="17"/>
  <c r="U143" i="17"/>
  <c r="T143" i="17"/>
  <c r="T157" i="17" s="1"/>
  <c r="S143" i="17"/>
  <c r="K143" i="17"/>
  <c r="M143" i="17" s="1"/>
  <c r="J143" i="17"/>
  <c r="Y142" i="17"/>
  <c r="AA142" i="17" s="1"/>
  <c r="J142" i="17"/>
  <c r="K142" i="17" s="1"/>
  <c r="M142" i="17" s="1"/>
  <c r="Y141" i="17"/>
  <c r="AA141" i="17" s="1"/>
  <c r="M141" i="17"/>
  <c r="J141" i="17"/>
  <c r="K141" i="17" s="1"/>
  <c r="AA140" i="17"/>
  <c r="Y140" i="17"/>
  <c r="J140" i="17"/>
  <c r="K140" i="17" s="1"/>
  <c r="M140" i="17" s="1"/>
  <c r="AA139" i="17"/>
  <c r="Y139" i="17"/>
  <c r="K139" i="17"/>
  <c r="M139" i="17" s="1"/>
  <c r="J139" i="17"/>
  <c r="Y138" i="17"/>
  <c r="AA138" i="17" s="1"/>
  <c r="M138" i="17"/>
  <c r="K138" i="17"/>
  <c r="J138" i="17"/>
  <c r="Y137" i="17"/>
  <c r="AA137" i="17" s="1"/>
  <c r="J137" i="17"/>
  <c r="K137" i="17" s="1"/>
  <c r="M137" i="17" s="1"/>
  <c r="AA136" i="17"/>
  <c r="Y136" i="17"/>
  <c r="J136" i="17"/>
  <c r="K136" i="17" s="1"/>
  <c r="M136" i="17" s="1"/>
  <c r="Y135" i="17"/>
  <c r="AA135" i="17" s="1"/>
  <c r="K135" i="17"/>
  <c r="M135" i="17" s="1"/>
  <c r="J135" i="17"/>
  <c r="Y134" i="17"/>
  <c r="AA134" i="17" s="1"/>
  <c r="J134" i="17"/>
  <c r="K134" i="17" s="1"/>
  <c r="M134" i="17" s="1"/>
  <c r="Y133" i="17"/>
  <c r="AA133" i="17" s="1"/>
  <c r="M133" i="17"/>
  <c r="J133" i="17"/>
  <c r="K133" i="17" s="1"/>
  <c r="AA132" i="17"/>
  <c r="Y132" i="17"/>
  <c r="J132" i="17"/>
  <c r="AA131" i="17"/>
  <c r="Y131" i="17"/>
  <c r="K131" i="17"/>
  <c r="M131" i="17" s="1"/>
  <c r="J131" i="17"/>
  <c r="Y130" i="17"/>
  <c r="AA130" i="17" s="1"/>
  <c r="L130" i="17"/>
  <c r="I130" i="17"/>
  <c r="H130" i="17"/>
  <c r="G130" i="17"/>
  <c r="F130" i="17"/>
  <c r="E130" i="17"/>
  <c r="AA129" i="17"/>
  <c r="Y129" i="17"/>
  <c r="K129" i="17"/>
  <c r="M129" i="17" s="1"/>
  <c r="J129" i="17"/>
  <c r="Y128" i="17"/>
  <c r="AA128" i="17" s="1"/>
  <c r="K128" i="17"/>
  <c r="M128" i="17" s="1"/>
  <c r="J128" i="17"/>
  <c r="Y127" i="17"/>
  <c r="AA127" i="17" s="1"/>
  <c r="K127" i="17"/>
  <c r="M127" i="17" s="1"/>
  <c r="J127" i="17"/>
  <c r="Y126" i="17"/>
  <c r="AA126" i="17" s="1"/>
  <c r="J126" i="17"/>
  <c r="K126" i="17" s="1"/>
  <c r="M126" i="17" s="1"/>
  <c r="Y125" i="17"/>
  <c r="AA125" i="17" s="1"/>
  <c r="K125" i="17"/>
  <c r="M125" i="17" s="1"/>
  <c r="J125" i="17"/>
  <c r="Y124" i="17"/>
  <c r="AA124" i="17" s="1"/>
  <c r="J124" i="17"/>
  <c r="K124" i="17" s="1"/>
  <c r="M124" i="17" s="1"/>
  <c r="Y123" i="17"/>
  <c r="AA123" i="17" s="1"/>
  <c r="J123" i="17"/>
  <c r="K123" i="17" s="1"/>
  <c r="M123" i="17" s="1"/>
  <c r="Z122" i="17"/>
  <c r="W122" i="17"/>
  <c r="V122" i="17"/>
  <c r="U122" i="17"/>
  <c r="T122" i="17"/>
  <c r="S122" i="17"/>
  <c r="K122" i="17"/>
  <c r="J122" i="17"/>
  <c r="J130" i="17" s="1"/>
  <c r="AA121" i="17"/>
  <c r="Y121" i="17"/>
  <c r="X121" i="17"/>
  <c r="L121" i="17"/>
  <c r="J121" i="17"/>
  <c r="I121" i="17"/>
  <c r="H121" i="17"/>
  <c r="G121" i="17"/>
  <c r="F121" i="17"/>
  <c r="E121" i="17"/>
  <c r="X120" i="17"/>
  <c r="Y120" i="17" s="1"/>
  <c r="AA120" i="17" s="1"/>
  <c r="K120" i="17"/>
  <c r="M120" i="17" s="1"/>
  <c r="AA119" i="17"/>
  <c r="X119" i="17"/>
  <c r="Y119" i="17" s="1"/>
  <c r="M119" i="17"/>
  <c r="K119" i="17"/>
  <c r="X118" i="17"/>
  <c r="Y118" i="17" s="1"/>
  <c r="AA118" i="17" s="1"/>
  <c r="M118" i="17"/>
  <c r="K118" i="17"/>
  <c r="Y117" i="17"/>
  <c r="AA117" i="17" s="1"/>
  <c r="X117" i="17"/>
  <c r="M117" i="17"/>
  <c r="K117" i="17"/>
  <c r="Y116" i="17"/>
  <c r="AA116" i="17" s="1"/>
  <c r="X116" i="17"/>
  <c r="K116" i="17"/>
  <c r="M116" i="17" s="1"/>
  <c r="Y115" i="17"/>
  <c r="AA115" i="17" s="1"/>
  <c r="X115" i="17"/>
  <c r="K115" i="17"/>
  <c r="M115" i="17" s="1"/>
  <c r="X114" i="17"/>
  <c r="Y114" i="17" s="1"/>
  <c r="AA114" i="17" s="1"/>
  <c r="K114" i="17"/>
  <c r="M114" i="17" s="1"/>
  <c r="Y113" i="17"/>
  <c r="AA113" i="17" s="1"/>
  <c r="X113" i="17"/>
  <c r="K113" i="17"/>
  <c r="M113" i="17" s="1"/>
  <c r="X112" i="17"/>
  <c r="Y112" i="17" s="1"/>
  <c r="AA112" i="17" s="1"/>
  <c r="K112" i="17"/>
  <c r="M112" i="17" s="1"/>
  <c r="X111" i="17"/>
  <c r="Y111" i="17" s="1"/>
  <c r="AA111" i="17" s="1"/>
  <c r="M111" i="17"/>
  <c r="K111" i="17"/>
  <c r="X110" i="17"/>
  <c r="Y110" i="17" s="1"/>
  <c r="AA110" i="17" s="1"/>
  <c r="M110" i="17"/>
  <c r="K110" i="17"/>
  <c r="Y109" i="17"/>
  <c r="AA109" i="17" s="1"/>
  <c r="X109" i="17"/>
  <c r="M109" i="17"/>
  <c r="K109" i="17"/>
  <c r="AA108" i="17"/>
  <c r="Y108" i="17"/>
  <c r="X108" i="17"/>
  <c r="K108" i="17"/>
  <c r="M108" i="17" s="1"/>
  <c r="Y107" i="17"/>
  <c r="AA107" i="17" s="1"/>
  <c r="X107" i="17"/>
  <c r="K107" i="17"/>
  <c r="M107" i="17" s="1"/>
  <c r="X106" i="17"/>
  <c r="Y106" i="17" s="1"/>
  <c r="K106" i="17"/>
  <c r="M106" i="17" s="1"/>
  <c r="Z105" i="17"/>
  <c r="W105" i="17"/>
  <c r="V105" i="17"/>
  <c r="U105" i="17"/>
  <c r="T105" i="17"/>
  <c r="S105" i="17"/>
  <c r="K105" i="17"/>
  <c r="M105" i="17" s="1"/>
  <c r="X104" i="17"/>
  <c r="Y104" i="17" s="1"/>
  <c r="AA104" i="17" s="1"/>
  <c r="K104" i="17"/>
  <c r="M104" i="17" s="1"/>
  <c r="X103" i="17"/>
  <c r="Y103" i="17" s="1"/>
  <c r="AA103" i="17" s="1"/>
  <c r="K103" i="17"/>
  <c r="M103" i="17" s="1"/>
  <c r="X102" i="17"/>
  <c r="Y102" i="17" s="1"/>
  <c r="AA102" i="17" s="1"/>
  <c r="K102" i="17"/>
  <c r="M102" i="17" s="1"/>
  <c r="AA101" i="17"/>
  <c r="X101" i="17"/>
  <c r="Y101" i="17" s="1"/>
  <c r="M101" i="17"/>
  <c r="K101" i="17"/>
  <c r="X100" i="17"/>
  <c r="Y100" i="17" s="1"/>
  <c r="AA100" i="17" s="1"/>
  <c r="L100" i="17"/>
  <c r="J100" i="17"/>
  <c r="I100" i="17"/>
  <c r="H100" i="17"/>
  <c r="G100" i="17"/>
  <c r="F100" i="17"/>
  <c r="E100" i="17"/>
  <c r="X99" i="17"/>
  <c r="Y99" i="17" s="1"/>
  <c r="AA99" i="17" s="1"/>
  <c r="K99" i="17"/>
  <c r="M99" i="17" s="1"/>
  <c r="X98" i="17"/>
  <c r="Y98" i="17" s="1"/>
  <c r="AA98" i="17" s="1"/>
  <c r="K98" i="17"/>
  <c r="M98" i="17" s="1"/>
  <c r="X97" i="17"/>
  <c r="Y97" i="17" s="1"/>
  <c r="AA97" i="17" s="1"/>
  <c r="K97" i="17"/>
  <c r="M97" i="17" s="1"/>
  <c r="X96" i="17"/>
  <c r="Y96" i="17" s="1"/>
  <c r="AA96" i="17" s="1"/>
  <c r="M96" i="17"/>
  <c r="K96" i="17"/>
  <c r="X95" i="17"/>
  <c r="Y95" i="17" s="1"/>
  <c r="AA95" i="17" s="1"/>
  <c r="M95" i="17"/>
  <c r="K95" i="17"/>
  <c r="Y94" i="17"/>
  <c r="AA94" i="17" s="1"/>
  <c r="X94" i="17"/>
  <c r="M94" i="17"/>
  <c r="K94" i="17"/>
  <c r="Y93" i="17"/>
  <c r="AA93" i="17" s="1"/>
  <c r="X93" i="17"/>
  <c r="K93" i="17"/>
  <c r="M93" i="17" s="1"/>
  <c r="Y92" i="17"/>
  <c r="AA92" i="17" s="1"/>
  <c r="X92" i="17"/>
  <c r="M92" i="17"/>
  <c r="K92" i="17"/>
  <c r="X91" i="17"/>
  <c r="Y91" i="17" s="1"/>
  <c r="AA91" i="17" s="1"/>
  <c r="K91" i="17"/>
  <c r="M91" i="17" s="1"/>
  <c r="Y90" i="17"/>
  <c r="AA90" i="17" s="1"/>
  <c r="X90" i="17"/>
  <c r="K90" i="17"/>
  <c r="M90" i="17" s="1"/>
  <c r="X89" i="17"/>
  <c r="Y89" i="17" s="1"/>
  <c r="AA89" i="17" s="1"/>
  <c r="K89" i="17"/>
  <c r="M89" i="17" s="1"/>
  <c r="AA88" i="17"/>
  <c r="X88" i="17"/>
  <c r="Y88" i="17" s="1"/>
  <c r="M88" i="17"/>
  <c r="K88" i="17"/>
  <c r="X87" i="17"/>
  <c r="Y87" i="17" s="1"/>
  <c r="AA87" i="17" s="1"/>
  <c r="M87" i="17"/>
  <c r="K87" i="17"/>
  <c r="Y86" i="17"/>
  <c r="AA86" i="17" s="1"/>
  <c r="X86" i="17"/>
  <c r="M86" i="17"/>
  <c r="K86" i="17"/>
  <c r="Y85" i="17"/>
  <c r="AA85" i="17" s="1"/>
  <c r="X85" i="17"/>
  <c r="K85" i="17"/>
  <c r="M85" i="17" s="1"/>
  <c r="M100" i="17" s="1"/>
  <c r="Y84" i="17"/>
  <c r="AA84" i="17" s="1"/>
  <c r="X84" i="17"/>
  <c r="M84" i="17"/>
  <c r="K84" i="17"/>
  <c r="Z83" i="17"/>
  <c r="W83" i="17"/>
  <c r="V83" i="17"/>
  <c r="U83" i="17"/>
  <c r="S83" i="17"/>
  <c r="K83" i="17"/>
  <c r="M83" i="17" s="1"/>
  <c r="X82" i="17"/>
  <c r="Y82" i="17" s="1"/>
  <c r="AA82" i="17" s="1"/>
  <c r="K82" i="17"/>
  <c r="M82" i="17" s="1"/>
  <c r="X81" i="17"/>
  <c r="Y81" i="17" s="1"/>
  <c r="AA81" i="17" s="1"/>
  <c r="M81" i="17"/>
  <c r="K81" i="17"/>
  <c r="AA80" i="17"/>
  <c r="X80" i="17"/>
  <c r="Y80" i="17" s="1"/>
  <c r="M80" i="17"/>
  <c r="K80" i="17"/>
  <c r="Y79" i="17"/>
  <c r="AA79" i="17" s="1"/>
  <c r="X79" i="17"/>
  <c r="M79" i="17"/>
  <c r="K79" i="17"/>
  <c r="K100" i="17" s="1"/>
  <c r="AA78" i="17"/>
  <c r="Y78" i="17"/>
  <c r="X78" i="17"/>
  <c r="L78" i="17"/>
  <c r="I78" i="17"/>
  <c r="H78" i="17"/>
  <c r="G78" i="17"/>
  <c r="F78" i="17"/>
  <c r="E78" i="17"/>
  <c r="X77" i="17"/>
  <c r="Y77" i="17" s="1"/>
  <c r="AA77" i="17" s="1"/>
  <c r="K77" i="17"/>
  <c r="M77" i="17" s="1"/>
  <c r="J77" i="17"/>
  <c r="X76" i="17"/>
  <c r="Y76" i="17" s="1"/>
  <c r="AA76" i="17" s="1"/>
  <c r="K76" i="17"/>
  <c r="M76" i="17" s="1"/>
  <c r="J76" i="17"/>
  <c r="AA75" i="17"/>
  <c r="Y75" i="17"/>
  <c r="X75" i="17"/>
  <c r="K75" i="17"/>
  <c r="M75" i="17" s="1"/>
  <c r="J75" i="17"/>
  <c r="X74" i="17"/>
  <c r="Y74" i="17" s="1"/>
  <c r="AA74" i="17" s="1"/>
  <c r="M74" i="17"/>
  <c r="J74" i="17"/>
  <c r="K74" i="17" s="1"/>
  <c r="X73" i="17"/>
  <c r="Y73" i="17" s="1"/>
  <c r="AA73" i="17" s="1"/>
  <c r="M73" i="17"/>
  <c r="K73" i="17"/>
  <c r="J73" i="17"/>
  <c r="X72" i="17"/>
  <c r="Y72" i="17" s="1"/>
  <c r="AA72" i="17" s="1"/>
  <c r="J72" i="17"/>
  <c r="K72" i="17" s="1"/>
  <c r="M72" i="17" s="1"/>
  <c r="AA71" i="17"/>
  <c r="Y71" i="17"/>
  <c r="X71" i="17"/>
  <c r="K71" i="17"/>
  <c r="M71" i="17" s="1"/>
  <c r="J71" i="17"/>
  <c r="X70" i="17"/>
  <c r="Y70" i="17" s="1"/>
  <c r="AA70" i="17" s="1"/>
  <c r="M70" i="17"/>
  <c r="J70" i="17"/>
  <c r="K70" i="17" s="1"/>
  <c r="X69" i="17"/>
  <c r="Y69" i="17" s="1"/>
  <c r="AA69" i="17" s="1"/>
  <c r="J69" i="17"/>
  <c r="K69" i="17" s="1"/>
  <c r="M69" i="17" s="1"/>
  <c r="X68" i="17"/>
  <c r="Y68" i="17" s="1"/>
  <c r="AA68" i="17" s="1"/>
  <c r="K68" i="17"/>
  <c r="M68" i="17" s="1"/>
  <c r="J68" i="17"/>
  <c r="Y67" i="17"/>
  <c r="AA67" i="17" s="1"/>
  <c r="X67" i="17"/>
  <c r="K67" i="17"/>
  <c r="M67" i="17" s="1"/>
  <c r="J67" i="17"/>
  <c r="Y66" i="17"/>
  <c r="AA66" i="17" s="1"/>
  <c r="X66" i="17"/>
  <c r="J66" i="17"/>
  <c r="K66" i="17" s="1"/>
  <c r="M66" i="17" s="1"/>
  <c r="X65" i="17"/>
  <c r="Y65" i="17" s="1"/>
  <c r="AA65" i="17" s="1"/>
  <c r="J65" i="17"/>
  <c r="K65" i="17" s="1"/>
  <c r="M65" i="17" s="1"/>
  <c r="X64" i="17"/>
  <c r="Y64" i="17" s="1"/>
  <c r="AA64" i="17" s="1"/>
  <c r="K64" i="17"/>
  <c r="M64" i="17" s="1"/>
  <c r="J64" i="17"/>
  <c r="AA63" i="17"/>
  <c r="Y63" i="17"/>
  <c r="X63" i="17"/>
  <c r="K63" i="17"/>
  <c r="M63" i="17" s="1"/>
  <c r="J63" i="17"/>
  <c r="AA62" i="17"/>
  <c r="Y62" i="17"/>
  <c r="X62" i="17"/>
  <c r="M62" i="17"/>
  <c r="J62" i="17"/>
  <c r="K62" i="17" s="1"/>
  <c r="Z61" i="17"/>
  <c r="X61" i="17"/>
  <c r="W61" i="17"/>
  <c r="Y61" i="17" s="1"/>
  <c r="V61" i="17"/>
  <c r="U61" i="17"/>
  <c r="T61" i="17"/>
  <c r="S61" i="17"/>
  <c r="J61" i="17"/>
  <c r="K61" i="17" s="1"/>
  <c r="M61" i="17" s="1"/>
  <c r="Y60" i="17"/>
  <c r="AA60" i="17" s="1"/>
  <c r="J60" i="17"/>
  <c r="K60" i="17" s="1"/>
  <c r="M60" i="17" s="1"/>
  <c r="Y59" i="17"/>
  <c r="AA59" i="17" s="1"/>
  <c r="M59" i="17"/>
  <c r="K59" i="17"/>
  <c r="J59" i="17"/>
  <c r="Y58" i="17"/>
  <c r="AA58" i="17" s="1"/>
  <c r="J58" i="17"/>
  <c r="K58" i="17" s="1"/>
  <c r="M58" i="17" s="1"/>
  <c r="AA57" i="17"/>
  <c r="Y57" i="17"/>
  <c r="J57" i="17"/>
  <c r="K57" i="17" s="1"/>
  <c r="M57" i="17" s="1"/>
  <c r="AA56" i="17"/>
  <c r="Y56" i="17"/>
  <c r="J56" i="17"/>
  <c r="K56" i="17" s="1"/>
  <c r="M56" i="17" s="1"/>
  <c r="AA55" i="17"/>
  <c r="Y55" i="17"/>
  <c r="K55" i="17"/>
  <c r="M55" i="17" s="1"/>
  <c r="J55" i="17"/>
  <c r="Y54" i="17"/>
  <c r="AA54" i="17" s="1"/>
  <c r="K54" i="17"/>
  <c r="M54" i="17" s="1"/>
  <c r="J54" i="17"/>
  <c r="Y53" i="17"/>
  <c r="AA53" i="17" s="1"/>
  <c r="K53" i="17"/>
  <c r="M53" i="17" s="1"/>
  <c r="J53" i="17"/>
  <c r="Y52" i="17"/>
  <c r="AA52" i="17" s="1"/>
  <c r="J52" i="17"/>
  <c r="K52" i="17" s="1"/>
  <c r="M52" i="17" s="1"/>
  <c r="Y51" i="17"/>
  <c r="AA51" i="17" s="1"/>
  <c r="J51" i="17"/>
  <c r="K51" i="17" s="1"/>
  <c r="M51" i="17" s="1"/>
  <c r="Y50" i="17"/>
  <c r="AA50" i="17" s="1"/>
  <c r="J50" i="17"/>
  <c r="K50" i="17" s="1"/>
  <c r="M50" i="17" s="1"/>
  <c r="Y49" i="17"/>
  <c r="AA49" i="17" s="1"/>
  <c r="M49" i="17"/>
  <c r="J49" i="17"/>
  <c r="K49" i="17" s="1"/>
  <c r="AA48" i="17"/>
  <c r="Y48" i="17"/>
  <c r="J48" i="17"/>
  <c r="J78" i="17" s="1"/>
  <c r="AA47" i="17"/>
  <c r="Y47" i="17"/>
  <c r="K47" i="17"/>
  <c r="M47" i="17" s="1"/>
  <c r="J47" i="17"/>
  <c r="AA46" i="17"/>
  <c r="Y46" i="17"/>
  <c r="L46" i="17"/>
  <c r="J46" i="17"/>
  <c r="I46" i="17"/>
  <c r="H46" i="17"/>
  <c r="G46" i="17"/>
  <c r="F46" i="17"/>
  <c r="E46" i="17"/>
  <c r="AA45" i="17"/>
  <c r="Y45" i="17"/>
  <c r="K45" i="17"/>
  <c r="M45" i="17" s="1"/>
  <c r="Y44" i="17"/>
  <c r="AA44" i="17" s="1"/>
  <c r="M44" i="17"/>
  <c r="K44" i="17"/>
  <c r="AA43" i="17"/>
  <c r="Y43" i="17"/>
  <c r="K43" i="17"/>
  <c r="M43" i="17" s="1"/>
  <c r="Y42" i="17"/>
  <c r="AA42" i="17" s="1"/>
  <c r="K42" i="17"/>
  <c r="M42" i="17" s="1"/>
  <c r="AA41" i="17"/>
  <c r="Y41" i="17"/>
  <c r="K41" i="17"/>
  <c r="M41" i="17" s="1"/>
  <c r="Y40" i="17"/>
  <c r="AA40" i="17" s="1"/>
  <c r="K40" i="17"/>
  <c r="M40" i="17" s="1"/>
  <c r="AA39" i="17"/>
  <c r="Y39" i="17"/>
  <c r="K39" i="17"/>
  <c r="M39" i="17" s="1"/>
  <c r="Y38" i="17"/>
  <c r="AA38" i="17" s="1"/>
  <c r="M38" i="17"/>
  <c r="K38" i="17"/>
  <c r="AA37" i="17"/>
  <c r="Y37" i="17"/>
  <c r="K37" i="17"/>
  <c r="M37" i="17" s="1"/>
  <c r="Y36" i="17"/>
  <c r="AA36" i="17" s="1"/>
  <c r="M36" i="17"/>
  <c r="K36" i="17"/>
  <c r="AA35" i="17"/>
  <c r="Y35" i="17"/>
  <c r="K35" i="17"/>
  <c r="M35" i="17" s="1"/>
  <c r="Y34" i="17"/>
  <c r="AA34" i="17" s="1"/>
  <c r="K34" i="17"/>
  <c r="M34" i="17" s="1"/>
  <c r="AA33" i="17"/>
  <c r="Y33" i="17"/>
  <c r="K33" i="17"/>
  <c r="M33" i="17" s="1"/>
  <c r="Y32" i="17"/>
  <c r="AA32" i="17" s="1"/>
  <c r="K32" i="17"/>
  <c r="M32" i="17" s="1"/>
  <c r="AA31" i="17"/>
  <c r="Y31" i="17"/>
  <c r="K31" i="17"/>
  <c r="M31" i="17" s="1"/>
  <c r="Y30" i="17"/>
  <c r="AA30" i="17" s="1"/>
  <c r="M30" i="17"/>
  <c r="K30" i="17"/>
  <c r="AA29" i="17"/>
  <c r="Y29" i="17"/>
  <c r="K29" i="17"/>
  <c r="M29" i="17" s="1"/>
  <c r="Y28" i="17"/>
  <c r="AA28" i="17" s="1"/>
  <c r="M28" i="17"/>
  <c r="K28" i="17"/>
  <c r="AA27" i="17"/>
  <c r="Y27" i="17"/>
  <c r="K27" i="17"/>
  <c r="M27" i="17" s="1"/>
  <c r="Z26" i="17"/>
  <c r="X26" i="17"/>
  <c r="W26" i="17"/>
  <c r="V26" i="17"/>
  <c r="U26" i="17"/>
  <c r="S26" i="17"/>
  <c r="K26" i="17"/>
  <c r="M26" i="17" s="1"/>
  <c r="Y25" i="17"/>
  <c r="AA25" i="17" s="1"/>
  <c r="T25" i="17"/>
  <c r="K25" i="17"/>
  <c r="Y24" i="17"/>
  <c r="T24" i="17"/>
  <c r="L24" i="17"/>
  <c r="I24" i="17"/>
  <c r="H24" i="17"/>
  <c r="G24" i="17"/>
  <c r="F24" i="17"/>
  <c r="E24" i="17"/>
  <c r="AA23" i="17"/>
  <c r="Y23" i="17"/>
  <c r="T23" i="17"/>
  <c r="J23" i="17"/>
  <c r="K23" i="17" s="1"/>
  <c r="M23" i="17" s="1"/>
  <c r="AA22" i="17"/>
  <c r="Y22" i="17"/>
  <c r="T22" i="17"/>
  <c r="J22" i="17"/>
  <c r="K22" i="17" s="1"/>
  <c r="M22" i="17" s="1"/>
  <c r="Y21" i="17"/>
  <c r="T21" i="17"/>
  <c r="AA21" i="17" s="1"/>
  <c r="K21" i="17"/>
  <c r="M21" i="17" s="1"/>
  <c r="J21" i="17"/>
  <c r="Y20" i="17"/>
  <c r="T20" i="17"/>
  <c r="AA20" i="17" s="1"/>
  <c r="J20" i="17"/>
  <c r="K20" i="17" s="1"/>
  <c r="M20" i="17" s="1"/>
  <c r="AA19" i="17"/>
  <c r="Y19" i="17"/>
  <c r="T19" i="17"/>
  <c r="J19" i="17"/>
  <c r="K19" i="17" s="1"/>
  <c r="M19" i="17" s="1"/>
  <c r="Y18" i="17"/>
  <c r="T18" i="17"/>
  <c r="AA18" i="17" s="1"/>
  <c r="J18" i="17"/>
  <c r="K18" i="17" s="1"/>
  <c r="M18" i="17" s="1"/>
  <c r="Y17" i="17"/>
  <c r="T17" i="17"/>
  <c r="AA17" i="17" s="1"/>
  <c r="M17" i="17"/>
  <c r="K17" i="17"/>
  <c r="J17" i="17"/>
  <c r="Y16" i="17"/>
  <c r="T16" i="17"/>
  <c r="AA16" i="17" s="1"/>
  <c r="J16" i="17"/>
  <c r="K16" i="17" s="1"/>
  <c r="M16" i="17" s="1"/>
  <c r="AA15" i="17"/>
  <c r="Y15" i="17"/>
  <c r="T15" i="17"/>
  <c r="J15" i="17"/>
  <c r="K15" i="17" s="1"/>
  <c r="M15" i="17" s="1"/>
  <c r="Y14" i="17"/>
  <c r="T14" i="17"/>
  <c r="AA14" i="17" s="1"/>
  <c r="J14" i="17"/>
  <c r="K14" i="17" s="1"/>
  <c r="M14" i="17" s="1"/>
  <c r="AA13" i="17"/>
  <c r="Y13" i="17"/>
  <c r="T13" i="17"/>
  <c r="M13" i="17"/>
  <c r="K13" i="17"/>
  <c r="J13" i="17"/>
  <c r="Y12" i="17"/>
  <c r="T12" i="17"/>
  <c r="AA12" i="17" s="1"/>
  <c r="J12" i="17"/>
  <c r="K12" i="17" s="1"/>
  <c r="M12" i="17" s="1"/>
  <c r="Y11" i="17"/>
  <c r="T11" i="17"/>
  <c r="AA11" i="17" s="1"/>
  <c r="K11" i="17"/>
  <c r="M11" i="17" s="1"/>
  <c r="J11" i="17"/>
  <c r="Y10" i="17"/>
  <c r="T10" i="17"/>
  <c r="AA10" i="17" s="1"/>
  <c r="J10" i="17"/>
  <c r="K10" i="17" s="1"/>
  <c r="M10" i="17" s="1"/>
  <c r="AA9" i="17"/>
  <c r="Y9" i="17"/>
  <c r="T9" i="17"/>
  <c r="J9" i="17"/>
  <c r="K9" i="17" s="1"/>
  <c r="M9" i="17" s="1"/>
  <c r="Y8" i="17"/>
  <c r="Y26" i="17" s="1"/>
  <c r="T8" i="17"/>
  <c r="AA8" i="17" s="1"/>
  <c r="J8" i="17"/>
  <c r="K8" i="17" s="1"/>
  <c r="M8" i="17" s="1"/>
  <c r="Y7" i="17"/>
  <c r="T7" i="17"/>
  <c r="K7" i="17"/>
  <c r="J7" i="17"/>
  <c r="Q47" i="12"/>
  <c r="P47" i="12"/>
  <c r="M47" i="12"/>
  <c r="L47" i="12"/>
  <c r="K47" i="12"/>
  <c r="H47" i="12"/>
  <c r="G47" i="12"/>
  <c r="E47" i="12"/>
  <c r="D47" i="12"/>
  <c r="R46" i="12"/>
  <c r="F46" i="12"/>
  <c r="S46" i="12" s="1"/>
  <c r="S45" i="12"/>
  <c r="R45" i="12"/>
  <c r="O45" i="12"/>
  <c r="I45" i="12"/>
  <c r="F45" i="12"/>
  <c r="J45" i="12" s="1"/>
  <c r="T45" i="12" s="1"/>
  <c r="T44" i="12"/>
  <c r="S44" i="12"/>
  <c r="R44" i="12"/>
  <c r="O44" i="12"/>
  <c r="J44" i="12"/>
  <c r="I44" i="12"/>
  <c r="F44" i="12"/>
  <c r="S43" i="12"/>
  <c r="R43" i="12"/>
  <c r="O43" i="12"/>
  <c r="I43" i="12"/>
  <c r="F43" i="12"/>
  <c r="J43" i="12" s="1"/>
  <c r="T43" i="12" s="1"/>
  <c r="R42" i="12"/>
  <c r="O42" i="12"/>
  <c r="I42" i="12"/>
  <c r="F42" i="12"/>
  <c r="J42" i="12" s="1"/>
  <c r="T42" i="12" s="1"/>
  <c r="R41" i="12"/>
  <c r="N41" i="12"/>
  <c r="O41" i="12" s="1"/>
  <c r="I41" i="12"/>
  <c r="F41" i="12"/>
  <c r="J41" i="12" s="1"/>
  <c r="T41" i="12" s="1"/>
  <c r="R40" i="12"/>
  <c r="N40" i="12"/>
  <c r="O40" i="12" s="1"/>
  <c r="I40" i="12"/>
  <c r="F40" i="12"/>
  <c r="J40" i="12" s="1"/>
  <c r="T40" i="12" s="1"/>
  <c r="S39" i="12"/>
  <c r="R39" i="12"/>
  <c r="O39" i="12"/>
  <c r="J39" i="12"/>
  <c r="T39" i="12" s="1"/>
  <c r="I39" i="12"/>
  <c r="F39" i="12"/>
  <c r="R38" i="12"/>
  <c r="O38" i="12"/>
  <c r="I38" i="12"/>
  <c r="J38" i="12" s="1"/>
  <c r="T38" i="12" s="1"/>
  <c r="F38" i="12"/>
  <c r="S38" i="12" s="1"/>
  <c r="S37" i="12"/>
  <c r="R37" i="12"/>
  <c r="N37" i="12"/>
  <c r="O37" i="12" s="1"/>
  <c r="I37" i="12"/>
  <c r="J37" i="12" s="1"/>
  <c r="F37" i="12"/>
  <c r="R36" i="12"/>
  <c r="O36" i="12"/>
  <c r="I36" i="12"/>
  <c r="F36" i="12"/>
  <c r="S36" i="12" s="1"/>
  <c r="R35" i="12"/>
  <c r="N35" i="12"/>
  <c r="O35" i="12" s="1"/>
  <c r="I35" i="12"/>
  <c r="F35" i="12"/>
  <c r="S35" i="12" s="1"/>
  <c r="R34" i="12"/>
  <c r="O34" i="12"/>
  <c r="I34" i="12"/>
  <c r="F34" i="12"/>
  <c r="S34" i="12" s="1"/>
  <c r="S33" i="12"/>
  <c r="R33" i="12"/>
  <c r="O33" i="12"/>
  <c r="I33" i="12"/>
  <c r="F33" i="12"/>
  <c r="J33" i="12" s="1"/>
  <c r="T33" i="12" s="1"/>
  <c r="S32" i="12"/>
  <c r="R32" i="12"/>
  <c r="N32" i="12"/>
  <c r="O32" i="12" s="1"/>
  <c r="I32" i="12"/>
  <c r="F32" i="12"/>
  <c r="J32" i="12" s="1"/>
  <c r="T32" i="12" s="1"/>
  <c r="S31" i="12"/>
  <c r="R31" i="12"/>
  <c r="N31" i="12"/>
  <c r="O31" i="12" s="1"/>
  <c r="I31" i="12"/>
  <c r="F31" i="12"/>
  <c r="J31" i="12" s="1"/>
  <c r="S30" i="12"/>
  <c r="R30" i="12"/>
  <c r="N30" i="12"/>
  <c r="O30" i="12" s="1"/>
  <c r="I30" i="12"/>
  <c r="F30" i="12"/>
  <c r="J30" i="12" s="1"/>
  <c r="T30" i="12" s="1"/>
  <c r="T29" i="12"/>
  <c r="S29" i="12"/>
  <c r="R29" i="12"/>
  <c r="O29" i="12"/>
  <c r="J29" i="12"/>
  <c r="I29" i="12"/>
  <c r="F29" i="12"/>
  <c r="S28" i="12"/>
  <c r="R28" i="12"/>
  <c r="O28" i="12"/>
  <c r="I28" i="12"/>
  <c r="F28" i="12"/>
  <c r="J28" i="12" s="1"/>
  <c r="T28" i="12" s="1"/>
  <c r="R27" i="12"/>
  <c r="O27" i="12"/>
  <c r="I27" i="12"/>
  <c r="F27" i="12"/>
  <c r="J27" i="12" s="1"/>
  <c r="T27" i="12" s="1"/>
  <c r="S26" i="12"/>
  <c r="R26" i="12"/>
  <c r="O26" i="12"/>
  <c r="J26" i="12"/>
  <c r="T26" i="12" s="1"/>
  <c r="I26" i="12"/>
  <c r="F26" i="12"/>
  <c r="S25" i="12"/>
  <c r="R25" i="12"/>
  <c r="N25" i="12"/>
  <c r="O25" i="12" s="1"/>
  <c r="J25" i="12"/>
  <c r="I25" i="12"/>
  <c r="F25" i="12"/>
  <c r="R24" i="12"/>
  <c r="O24" i="12"/>
  <c r="I24" i="12"/>
  <c r="J24" i="12" s="1"/>
  <c r="T24" i="12" s="1"/>
  <c r="F24" i="12"/>
  <c r="S24" i="12" s="1"/>
  <c r="R23" i="12"/>
  <c r="O23" i="12"/>
  <c r="I23" i="12"/>
  <c r="F23" i="12"/>
  <c r="F47" i="12" s="1"/>
  <c r="R22" i="12"/>
  <c r="O22" i="12"/>
  <c r="I22" i="12"/>
  <c r="F22" i="12"/>
  <c r="S22" i="12" s="1"/>
  <c r="R21" i="12"/>
  <c r="O21" i="12"/>
  <c r="N21" i="12"/>
  <c r="I21" i="12"/>
  <c r="F21" i="12"/>
  <c r="S21" i="12" s="1"/>
  <c r="S20" i="12"/>
  <c r="R20" i="12"/>
  <c r="O20" i="12"/>
  <c r="I20" i="12"/>
  <c r="F20" i="12"/>
  <c r="J20" i="12" s="1"/>
  <c r="T20" i="12" s="1"/>
  <c r="S19" i="12"/>
  <c r="R19" i="12"/>
  <c r="N19" i="12"/>
  <c r="O19" i="12" s="1"/>
  <c r="I19" i="12"/>
  <c r="F19" i="12"/>
  <c r="J19" i="12" s="1"/>
  <c r="S18" i="12"/>
  <c r="R18" i="12"/>
  <c r="N18" i="12"/>
  <c r="O18" i="12" s="1"/>
  <c r="I18" i="12"/>
  <c r="F18" i="12"/>
  <c r="J18" i="12" s="1"/>
  <c r="T18" i="12" s="1"/>
  <c r="T17" i="12"/>
  <c r="S17" i="12"/>
  <c r="R17" i="12"/>
  <c r="O17" i="12"/>
  <c r="J17" i="12"/>
  <c r="I17" i="12"/>
  <c r="F17" i="12"/>
  <c r="S16" i="12"/>
  <c r="R16" i="12"/>
  <c r="O16" i="12"/>
  <c r="N16" i="12"/>
  <c r="J16" i="12"/>
  <c r="T16" i="12" s="1"/>
  <c r="I16" i="12"/>
  <c r="F16" i="12"/>
  <c r="S15" i="12"/>
  <c r="R15" i="12"/>
  <c r="O15" i="12"/>
  <c r="N15" i="12"/>
  <c r="J15" i="12"/>
  <c r="T15" i="12" s="1"/>
  <c r="I15" i="12"/>
  <c r="F15" i="12"/>
  <c r="S14" i="12"/>
  <c r="R14" i="12"/>
  <c r="O14" i="12"/>
  <c r="I14" i="12"/>
  <c r="F14" i="12"/>
  <c r="J14" i="12" s="1"/>
  <c r="T14" i="12" s="1"/>
  <c r="R13" i="12"/>
  <c r="O13" i="12"/>
  <c r="I13" i="12"/>
  <c r="F13" i="12"/>
  <c r="J13" i="12" s="1"/>
  <c r="T13" i="12" s="1"/>
  <c r="R12" i="12"/>
  <c r="N12" i="12"/>
  <c r="O12" i="12" s="1"/>
  <c r="I12" i="12"/>
  <c r="F12" i="12"/>
  <c r="J12" i="12" s="1"/>
  <c r="T12" i="12" s="1"/>
  <c r="S11" i="12"/>
  <c r="R11" i="12"/>
  <c r="O11" i="12"/>
  <c r="J11" i="12"/>
  <c r="T11" i="12" s="1"/>
  <c r="I11" i="12"/>
  <c r="F11" i="12"/>
  <c r="S10" i="12"/>
  <c r="R10" i="12"/>
  <c r="R47" i="12" s="1"/>
  <c r="N10" i="12"/>
  <c r="O10" i="12" s="1"/>
  <c r="J10" i="12"/>
  <c r="T10" i="12" s="1"/>
  <c r="I10" i="12"/>
  <c r="I47" i="12" s="1"/>
  <c r="F10" i="12"/>
  <c r="H33" i="4"/>
  <c r="G33" i="4"/>
  <c r="F33" i="4"/>
  <c r="D33" i="4"/>
  <c r="C33" i="4"/>
  <c r="E32" i="4"/>
  <c r="I32" i="4" s="1"/>
  <c r="D32" i="4"/>
  <c r="E31" i="4"/>
  <c r="I31" i="4" s="1"/>
  <c r="E30" i="4"/>
  <c r="I30" i="4" s="1"/>
  <c r="I29" i="4"/>
  <c r="E29" i="4"/>
  <c r="D28" i="4"/>
  <c r="E28" i="4" s="1"/>
  <c r="F20" i="4"/>
  <c r="E20" i="4"/>
  <c r="D20" i="4"/>
  <c r="G20" i="4" s="1"/>
  <c r="C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5" i="8"/>
  <c r="C5" i="8" s="1"/>
  <c r="B6" i="8" s="1"/>
  <c r="F5" i="8"/>
  <c r="F19" i="8" s="1"/>
  <c r="C1" i="8"/>
  <c r="B1" i="8"/>
  <c r="O47" i="12" l="1"/>
  <c r="T19" i="12"/>
  <c r="T47" i="12" s="1"/>
  <c r="T37" i="12"/>
  <c r="I28" i="4"/>
  <c r="I33" i="4" s="1"/>
  <c r="E33" i="4"/>
  <c r="T31" i="12"/>
  <c r="T25" i="12"/>
  <c r="F6" i="8"/>
  <c r="F15" i="8"/>
  <c r="K24" i="17"/>
  <c r="AA83" i="17"/>
  <c r="M154" i="17"/>
  <c r="AA157" i="17"/>
  <c r="F11" i="8"/>
  <c r="N47" i="12"/>
  <c r="K203" i="17"/>
  <c r="M203" i="17" s="1"/>
  <c r="F8" i="8"/>
  <c r="F12" i="8"/>
  <c r="F16" i="8"/>
  <c r="S13" i="12"/>
  <c r="J23" i="12"/>
  <c r="T23" i="12" s="1"/>
  <c r="S27" i="12"/>
  <c r="J35" i="12"/>
  <c r="T35" i="12" s="1"/>
  <c r="J36" i="12"/>
  <c r="T36" i="12" s="1"/>
  <c r="S42" i="12"/>
  <c r="J46" i="12"/>
  <c r="T46" i="12" s="1"/>
  <c r="T26" i="17"/>
  <c r="AA26" i="17" s="1"/>
  <c r="K121" i="17"/>
  <c r="X122" i="17"/>
  <c r="K130" i="17"/>
  <c r="B5" i="8"/>
  <c r="S12" i="12"/>
  <c r="J21" i="12"/>
  <c r="T21" i="12" s="1"/>
  <c r="J22" i="12"/>
  <c r="T22" i="12" s="1"/>
  <c r="J34" i="12"/>
  <c r="T34" i="12" s="1"/>
  <c r="S40" i="12"/>
  <c r="S41" i="12"/>
  <c r="K48" i="17"/>
  <c r="M48" i="17" s="1"/>
  <c r="M121" i="17"/>
  <c r="AA143" i="17"/>
  <c r="J154" i="17"/>
  <c r="K132" i="17"/>
  <c r="M132" i="17" s="1"/>
  <c r="Y143" i="17"/>
  <c r="X183" i="17"/>
  <c r="Y183" i="17" s="1"/>
  <c r="Y309" i="17"/>
  <c r="AA309" i="17" s="1"/>
  <c r="X330" i="17"/>
  <c r="M7" i="17"/>
  <c r="M24" i="17" s="1"/>
  <c r="F9" i="8"/>
  <c r="F13" i="8"/>
  <c r="F17" i="8"/>
  <c r="J47" i="12"/>
  <c r="AA7" i="17"/>
  <c r="AA24" i="17"/>
  <c r="Y105" i="17"/>
  <c r="K182" i="17"/>
  <c r="M155" i="17"/>
  <c r="M182" i="17" s="1"/>
  <c r="AA330" i="17"/>
  <c r="AA354" i="17"/>
  <c r="M397" i="17"/>
  <c r="S23" i="12"/>
  <c r="AA61" i="17"/>
  <c r="AA183" i="17"/>
  <c r="J201" i="17"/>
  <c r="M202" i="17"/>
  <c r="K307" i="17"/>
  <c r="M296" i="17"/>
  <c r="M307" i="17" s="1"/>
  <c r="F10" i="8"/>
  <c r="F14" i="8"/>
  <c r="F18" i="8"/>
  <c r="K46" i="17"/>
  <c r="X83" i="17"/>
  <c r="X105" i="17"/>
  <c r="K183" i="17"/>
  <c r="J24" i="17"/>
  <c r="M78" i="17"/>
  <c r="Y83" i="17"/>
  <c r="AA105" i="17"/>
  <c r="AA106" i="17"/>
  <c r="AA122" i="17" s="1"/>
  <c r="Y122" i="17"/>
  <c r="AA204" i="17"/>
  <c r="Y207" i="17"/>
  <c r="AA207" i="17" s="1"/>
  <c r="AA223" i="17" s="1"/>
  <c r="X223" i="17"/>
  <c r="Y204" i="17"/>
  <c r="M295" i="17"/>
  <c r="Y330" i="17"/>
  <c r="M363" i="17"/>
  <c r="AA389" i="17"/>
  <c r="K413" i="17"/>
  <c r="M413" i="17" s="1"/>
  <c r="AA254" i="17"/>
  <c r="J260" i="17"/>
  <c r="J335" i="17"/>
  <c r="K363" i="17"/>
  <c r="K78" i="17"/>
  <c r="M122" i="17"/>
  <c r="M130" i="17" s="1"/>
  <c r="K154" i="17"/>
  <c r="Y223" i="17"/>
  <c r="K335" i="17"/>
  <c r="M308" i="17"/>
  <c r="M335" i="17" s="1"/>
  <c r="K387" i="17"/>
  <c r="Y371" i="17"/>
  <c r="M25" i="17"/>
  <c r="M46" i="17" s="1"/>
  <c r="K241" i="17"/>
  <c r="K295" i="17"/>
  <c r="I6" i="14"/>
  <c r="H43" i="14"/>
  <c r="D43" i="14"/>
  <c r="K16" i="14"/>
  <c r="M228" i="17"/>
  <c r="M233" i="17"/>
  <c r="K260" i="17"/>
  <c r="M242" i="17"/>
  <c r="M260" i="17" s="1"/>
  <c r="M261" i="17"/>
  <c r="M277" i="17" s="1"/>
  <c r="K277" i="17"/>
  <c r="X306" i="17"/>
  <c r="Y306" i="17" s="1"/>
  <c r="Y289" i="17"/>
  <c r="AA289" i="17" s="1"/>
  <c r="AA306" i="17" s="1"/>
  <c r="M410" i="17"/>
  <c r="M388" i="17"/>
  <c r="S47" i="12" l="1"/>
  <c r="K201" i="17"/>
  <c r="M183" i="17"/>
  <c r="M201" i="17" s="1"/>
  <c r="I43" i="14"/>
  <c r="K6" i="14"/>
  <c r="K43" i="14" s="1"/>
  <c r="K45" i="14" s="1"/>
  <c r="M227" i="17"/>
  <c r="K227" i="17"/>
  <c r="M241" i="17"/>
  <c r="B19" i="8"/>
  <c r="B15" i="8"/>
  <c r="B11" i="8"/>
  <c r="B14" i="8"/>
  <c r="B8" i="8"/>
  <c r="B18" i="8"/>
  <c r="B10" i="8"/>
  <c r="B13" i="8"/>
  <c r="B16" i="8"/>
  <c r="B17" i="8"/>
  <c r="B9" i="8"/>
  <c r="B12" i="8"/>
</calcChain>
</file>

<file path=xl/sharedStrings.xml><?xml version="1.0" encoding="utf-8"?>
<sst xmlns="http://schemas.openxmlformats.org/spreadsheetml/2006/main" count="2821" uniqueCount="965">
  <si>
    <t>PREVIOUS MONTH</t>
  </si>
  <si>
    <t>CURRENTMONTH</t>
  </si>
  <si>
    <t>YEAR</t>
  </si>
  <si>
    <t>MONTH</t>
  </si>
  <si>
    <t>DAY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</si>
  <si>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</si>
  <si>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</si>
  <si>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</si>
  <si>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</si>
  <si>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</si>
  <si>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</si>
  <si>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</si>
  <si>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</si>
  <si>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</si>
  <si>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</si>
  <si>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</si>
  <si>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</si>
  <si>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Office of the Accountant General of the Federation</t>
  </si>
  <si>
    <t xml:space="preserve">  Federation Account Department</t>
  </si>
  <si>
    <t>Table I</t>
  </si>
  <si>
    <t>Summary of Gross Revenue Allocation by Federation Account Allocation Committee for the Month of September, 2023 Shared in October, 2023</t>
  </si>
  <si>
    <t>S/n</t>
  </si>
  <si>
    <t>Beneficiaries</t>
  </si>
  <si>
    <t>Statutory</t>
  </si>
  <si>
    <t>Exchange Gain</t>
  </si>
  <si>
    <t>Electronic Money Transfer Levy (EMTL)</t>
  </si>
  <si>
    <t>Value Added Tax</t>
  </si>
  <si>
    <t>Total</t>
  </si>
  <si>
    <t>₦</t>
  </si>
  <si>
    <t>FGN (see Table II)</t>
  </si>
  <si>
    <t>State (see Table III)</t>
  </si>
  <si>
    <t>LGCs (see Table IV)</t>
  </si>
  <si>
    <t>13% Derivation Fund</t>
  </si>
  <si>
    <t>Cost of Collection - NCS</t>
  </si>
  <si>
    <t xml:space="preserve"> Cost of Collections - FIRS</t>
  </si>
  <si>
    <t xml:space="preserve"> Cost of Collections - NUPRC</t>
  </si>
  <si>
    <t>Transfer to NMDPRA</t>
  </si>
  <si>
    <t>Refund to NUPRC on cost of collection</t>
  </si>
  <si>
    <t>13% Derivation Refund to Oil Producing States on Withdrawal from ECA</t>
  </si>
  <si>
    <t xml:space="preserve">13% Refunds on Subsidy, Priority Projects </t>
  </si>
  <si>
    <t>North East Development Commission</t>
  </si>
  <si>
    <t>Transfer to Non-oil Excess account</t>
  </si>
  <si>
    <t>TOTAL</t>
  </si>
  <si>
    <t>Table II</t>
  </si>
  <si>
    <t>Distribution of Revenue Allocation to FGN by Federation Account Allocation Committee for the Month of September, 2023 Shared in October, 2023</t>
  </si>
  <si>
    <t>4=2-3</t>
  </si>
  <si>
    <t>9=5+6+7+8</t>
  </si>
  <si>
    <t>Gross Statutory Allocation</t>
  </si>
  <si>
    <t>Total Deduction</t>
  </si>
  <si>
    <t>Net Statutory Allocation</t>
  </si>
  <si>
    <t>FGN (CRF Account)</t>
  </si>
  <si>
    <t>Share of Derivation &amp; Ecology</t>
  </si>
  <si>
    <t>Stabilization</t>
  </si>
  <si>
    <t>Development of Natural Resources</t>
  </si>
  <si>
    <t>FCT-Abuja</t>
  </si>
  <si>
    <r>
      <rPr>
        <sz val="16"/>
        <rFont val="Times New Roman"/>
        <charset val="134"/>
      </rPr>
      <t xml:space="preserve">Source: </t>
    </r>
    <r>
      <rPr>
        <b/>
        <sz val="16"/>
        <rFont val="Times New Roman"/>
        <charset val="134"/>
      </rPr>
      <t>Office of the Accountant-General of the Federation</t>
    </r>
  </si>
  <si>
    <r>
      <rPr>
        <b/>
        <sz val="16"/>
        <rFont val="Times New Roman"/>
        <charset val="134"/>
      </rPr>
      <t xml:space="preserve">The above information is also available on the Federal Ministry of Finance website </t>
    </r>
    <r>
      <rPr>
        <b/>
        <u/>
        <sz val="16"/>
        <rFont val="Times New Roman"/>
        <charset val="134"/>
      </rPr>
      <t>www.fmf.gov.ng</t>
    </r>
    <r>
      <rPr>
        <b/>
        <sz val="16"/>
        <rFont val="Times New Roman"/>
        <charset val="134"/>
      </rPr>
      <t xml:space="preserve"> and Office of Accountant-General of the Federation website </t>
    </r>
    <r>
      <rPr>
        <b/>
        <u/>
        <sz val="16"/>
        <rFont val="Times New Roman"/>
        <charset val="134"/>
      </rPr>
      <t>www.oagf.gov.ng</t>
    </r>
    <r>
      <rPr>
        <b/>
        <sz val="16"/>
        <rFont val="Times New Roman"/>
        <charset val="134"/>
      </rPr>
      <t xml:space="preserve">.  In addition, you would find on these websites details of the Capital and Recurrent allocations to all arms of Government including Federal Ministries and Agencies.  The Budget Office website </t>
    </r>
    <r>
      <rPr>
        <b/>
        <u/>
        <sz val="16"/>
        <rFont val="Times New Roman"/>
        <charset val="134"/>
      </rPr>
      <t>www.budgetoffice.gov.ng</t>
    </r>
    <r>
      <rPr>
        <b/>
        <sz val="16"/>
        <rFont val="Times New Roman"/>
        <charset val="134"/>
      </rPr>
      <t xml:space="preserve"> also contains information about the Budget.</t>
    </r>
  </si>
  <si>
    <t>……………………………………………………………</t>
  </si>
  <si>
    <t>Mr. Wale Edun</t>
  </si>
  <si>
    <t>Hon. Minister of  Finance and Cordinating Minister for the Economy</t>
  </si>
  <si>
    <t>Abuja. Nigeria.</t>
  </si>
  <si>
    <t>Office  of the Accountant General of the Federation</t>
  </si>
  <si>
    <t>Federation Account Department</t>
  </si>
  <si>
    <t>Table III</t>
  </si>
  <si>
    <t>Distribution of Revenue Allocation to State Governments by Federation Account Allocation Committee for the month of September,  2023 shared in October, 2023</t>
  </si>
  <si>
    <t>6=4+5</t>
  </si>
  <si>
    <t>10=6-(7+8+9)</t>
  </si>
  <si>
    <t>19=6+11+12+13+16</t>
  </si>
  <si>
    <t>20=10+11+12+15+18</t>
  </si>
  <si>
    <t>No. of LGCs</t>
  </si>
  <si>
    <t>Statutory Allocation</t>
  </si>
  <si>
    <t>13% Share of Derivation (Net)</t>
  </si>
  <si>
    <t>Gross Total</t>
  </si>
  <si>
    <t>Deductions</t>
  </si>
  <si>
    <t>Distribution of Exchange Gain for the Month of October 2023</t>
  </si>
  <si>
    <t>TOTAL Share of Ecology</t>
  </si>
  <si>
    <t>Transfer of 50% Share of Ecology to NDDC/HYPPADEC</t>
  </si>
  <si>
    <t>Net Share of Ecology</t>
  </si>
  <si>
    <t>Gross VAT Allocation</t>
  </si>
  <si>
    <t>VAT Deduction</t>
  </si>
  <si>
    <t>Net VAT Allocation</t>
  </si>
  <si>
    <t>Total Gross Amount</t>
  </si>
  <si>
    <t>Total Net Amount</t>
  </si>
  <si>
    <t>External Debt</t>
  </si>
  <si>
    <t>Contractual Obligation (ISPO)</t>
  </si>
  <si>
    <t xml:space="preserve">Other Deductions   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</si>
  <si>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</si>
  <si>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</si>
  <si>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</si>
  <si>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</si>
  <si>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</si>
  <si>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</si>
  <si>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</si>
  <si>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</si>
  <si>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</si>
  <si>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</si>
  <si>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</si>
  <si>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</si>
  <si>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</si>
  <si>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</si>
  <si>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</si>
  <si>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</si>
  <si>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</si>
  <si>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</si>
  <si>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</si>
  <si>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</si>
  <si>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</si>
  <si>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</si>
  <si>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</si>
  <si>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</si>
  <si>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</si>
  <si>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</si>
  <si>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</si>
  <si>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</si>
  <si>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</si>
  <si>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</si>
  <si>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</si>
  <si>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</si>
  <si>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</si>
  <si>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</si>
  <si>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</si>
  <si>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</si>
  <si>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SOKU</t>
  </si>
  <si>
    <t>Office of the Accountant-General of the Federation</t>
  </si>
  <si>
    <t xml:space="preserve"> Distribution  of Revenue Allocation to Local Government Councils by Federation Account Allocation Committee for the Month of September,  2023 shared in October, 2023</t>
  </si>
  <si>
    <t>States</t>
  </si>
  <si>
    <t>Local Government Councils</t>
  </si>
  <si>
    <t>Deduction</t>
  </si>
  <si>
    <t>Total Allocation</t>
  </si>
  <si>
    <t>State</t>
  </si>
  <si>
    <t>ABA NORTH</t>
  </si>
  <si>
    <t>KUNCHI</t>
  </si>
  <si>
    <t>ABA SOUTH</t>
  </si>
  <si>
    <t>KURA</t>
  </si>
  <si>
    <t>AROCHUKWU</t>
  </si>
  <si>
    <t>MADOBI</t>
  </si>
  <si>
    <t>BENDE</t>
  </si>
  <si>
    <t>MAKODA</t>
  </si>
  <si>
    <t>IKWUANO</t>
  </si>
  <si>
    <t>MINJIBIR</t>
  </si>
  <si>
    <t>ISIALA NGWA NORTH</t>
  </si>
  <si>
    <t>ISIALA NGWA SOUTH</t>
  </si>
  <si>
    <t>RANO</t>
  </si>
  <si>
    <t>ISUIKWUATO</t>
  </si>
  <si>
    <t>RIMIN GADO</t>
  </si>
  <si>
    <t>NNEOCHI</t>
  </si>
  <si>
    <t>ROGO</t>
  </si>
  <si>
    <t>OBIOMA NGWA</t>
  </si>
  <si>
    <t>SHANONO</t>
  </si>
  <si>
    <t>OHAFIA</t>
  </si>
  <si>
    <t>SUMAILA</t>
  </si>
  <si>
    <t>OSISIOMA</t>
  </si>
  <si>
    <t>TAKAI</t>
  </si>
  <si>
    <t>UGWUNAGBO</t>
  </si>
  <si>
    <t>TARAUNI</t>
  </si>
  <si>
    <t>UKWA EAST</t>
  </si>
  <si>
    <t>TOFA</t>
  </si>
  <si>
    <t>UKWA WEST</t>
  </si>
  <si>
    <t>TSANYAWA</t>
  </si>
  <si>
    <t>UMUAHIA NORTH</t>
  </si>
  <si>
    <t>TUDUN WADA</t>
  </si>
  <si>
    <t>UMUAHIA SOUTH</t>
  </si>
  <si>
    <t>UNGOGO</t>
  </si>
  <si>
    <t>ABIA TOTAL</t>
  </si>
  <si>
    <t>WARAWA</t>
  </si>
  <si>
    <t>Adamawa</t>
  </si>
  <si>
    <t>DEMSA</t>
  </si>
  <si>
    <t>WUDIL</t>
  </si>
  <si>
    <t>FUFORE</t>
  </si>
  <si>
    <t>KANO TOTAL</t>
  </si>
  <si>
    <t>GANYE</t>
  </si>
  <si>
    <t>BAKORI</t>
  </si>
  <si>
    <t>GIREI</t>
  </si>
  <si>
    <t>BATAGARAWA</t>
  </si>
  <si>
    <t>GOMBI</t>
  </si>
  <si>
    <t>BATSARI</t>
  </si>
  <si>
    <t>GUYUK</t>
  </si>
  <si>
    <t>BAURE</t>
  </si>
  <si>
    <t>HONG</t>
  </si>
  <si>
    <t>BINDAWA</t>
  </si>
  <si>
    <t>JADA</t>
  </si>
  <si>
    <t>CHARANCHI</t>
  </si>
  <si>
    <t>YOLA-NORTH</t>
  </si>
  <si>
    <t>DAN-MUSA</t>
  </si>
  <si>
    <t>LAMURDE</t>
  </si>
  <si>
    <t>DANDUME</t>
  </si>
  <si>
    <t>MADAGALI</t>
  </si>
  <si>
    <t>DANJA</t>
  </si>
  <si>
    <t>MAIHA</t>
  </si>
  <si>
    <t>DAURA</t>
  </si>
  <si>
    <t>MAYO-BELWA</t>
  </si>
  <si>
    <t>DUTSI</t>
  </si>
  <si>
    <t>MICHIKA</t>
  </si>
  <si>
    <t>DUTSINMA</t>
  </si>
  <si>
    <t>MUBI NORTH</t>
  </si>
  <si>
    <t>FASKARI</t>
  </si>
  <si>
    <t>MUBI SOUTH</t>
  </si>
  <si>
    <t>FUNTUA</t>
  </si>
  <si>
    <t>NUMAN</t>
  </si>
  <si>
    <t>INGAWA</t>
  </si>
  <si>
    <t>SHELLENG</t>
  </si>
  <si>
    <t>JIBIA</t>
  </si>
  <si>
    <t>SONG</t>
  </si>
  <si>
    <t>KAFUR</t>
  </si>
  <si>
    <t>TOUNGO</t>
  </si>
  <si>
    <t>KAITA</t>
  </si>
  <si>
    <t>YOLA-SOUTH</t>
  </si>
  <si>
    <t>KANKARA</t>
  </si>
  <si>
    <t>ADAMAWA TOTAL</t>
  </si>
  <si>
    <t>KANKIA</t>
  </si>
  <si>
    <t xml:space="preserve">AkWA IBOM </t>
  </si>
  <si>
    <t>ABAK</t>
  </si>
  <si>
    <t>EASTERN OBOLO</t>
  </si>
  <si>
    <t>KURFI</t>
  </si>
  <si>
    <t>EKET</t>
  </si>
  <si>
    <t>KUSADA</t>
  </si>
  <si>
    <t>EKPE ATAI</t>
  </si>
  <si>
    <t>MAIADUA</t>
  </si>
  <si>
    <t>ESSIEN UDIM</t>
  </si>
  <si>
    <t>MALUMFASHI</t>
  </si>
  <si>
    <t>ETIM EKPO</t>
  </si>
  <si>
    <t>MANI</t>
  </si>
  <si>
    <t>ETINAN</t>
  </si>
  <si>
    <t>MASHI</t>
  </si>
  <si>
    <t>IBENO</t>
  </si>
  <si>
    <t>MATAZU</t>
  </si>
  <si>
    <t>IBESIKPO ASUTAN</t>
  </si>
  <si>
    <t>MUSAWA</t>
  </si>
  <si>
    <t>IBIONO IBOM</t>
  </si>
  <si>
    <t>RIMI</t>
  </si>
  <si>
    <t>IKA</t>
  </si>
  <si>
    <t>SABUWA</t>
  </si>
  <si>
    <t>IKONO</t>
  </si>
  <si>
    <t>SAFANA</t>
  </si>
  <si>
    <t>IKOT ABASI</t>
  </si>
  <si>
    <t>SANDAMU</t>
  </si>
  <si>
    <t>IKOT EKPENE</t>
  </si>
  <si>
    <t>ZANGO</t>
  </si>
  <si>
    <t>INI</t>
  </si>
  <si>
    <t>KATSINA TOTAL</t>
  </si>
  <si>
    <t>ITU</t>
  </si>
  <si>
    <t>ALIERU</t>
  </si>
  <si>
    <t>MBO</t>
  </si>
  <si>
    <t>AREWA</t>
  </si>
  <si>
    <t>MKPAT ENIN</t>
  </si>
  <si>
    <t>ARGUNGU</t>
  </si>
  <si>
    <t>NSIT IBOM</t>
  </si>
  <si>
    <t>AUGIE</t>
  </si>
  <si>
    <t>NSIT UBIUM</t>
  </si>
  <si>
    <t>BAGUDO</t>
  </si>
  <si>
    <t>OBAT AKARA</t>
  </si>
  <si>
    <t>BIRNIN -KEBBI</t>
  </si>
  <si>
    <t>OKOBO</t>
  </si>
  <si>
    <t>BUNZA</t>
  </si>
  <si>
    <t>ONNA</t>
  </si>
  <si>
    <t>DANDI KAMBA</t>
  </si>
  <si>
    <t>ORON</t>
  </si>
  <si>
    <t>DANKO /WASAGU</t>
  </si>
  <si>
    <t>ORUK ANAM</t>
  </si>
  <si>
    <t>FAKAI</t>
  </si>
  <si>
    <t>UDUNG UKO</t>
  </si>
  <si>
    <t>GWANDU</t>
  </si>
  <si>
    <t>UKANAFUN</t>
  </si>
  <si>
    <t>JEGA</t>
  </si>
  <si>
    <t>UQUO</t>
  </si>
  <si>
    <t>KALGO</t>
  </si>
  <si>
    <t>URUAN</t>
  </si>
  <si>
    <t>KOKO/BESSE</t>
  </si>
  <si>
    <t>URUE OFFONG/ORUK</t>
  </si>
  <si>
    <t>MAIYAMA</t>
  </si>
  <si>
    <t>UYO</t>
  </si>
  <si>
    <t>NGASKI</t>
  </si>
  <si>
    <t>AKWA IBOM TOTAL</t>
  </si>
  <si>
    <t>SAKABA</t>
  </si>
  <si>
    <t xml:space="preserve">ANAMBRA </t>
  </si>
  <si>
    <t>AGUATA</t>
  </si>
  <si>
    <t>SHANGA</t>
  </si>
  <si>
    <t>ANAMBRA EAST</t>
  </si>
  <si>
    <t>SURU</t>
  </si>
  <si>
    <t>ANAMBRA WEST</t>
  </si>
  <si>
    <t>YAURI</t>
  </si>
  <si>
    <t>ANIOCHA</t>
  </si>
  <si>
    <t>ZURU</t>
  </si>
  <si>
    <t>AWKA NORTH</t>
  </si>
  <si>
    <t>KEBBI TOTAL</t>
  </si>
  <si>
    <t>AWKA SOUTH</t>
  </si>
  <si>
    <t>ADAVI</t>
  </si>
  <si>
    <t>AYAMELUM</t>
  </si>
  <si>
    <t>AJAOKUTA</t>
  </si>
  <si>
    <t>DUNUKOFIA</t>
  </si>
  <si>
    <t>ANKPA</t>
  </si>
  <si>
    <t>EKWUSIGWO</t>
  </si>
  <si>
    <t>BASSA</t>
  </si>
  <si>
    <t>IDEMILI NORTH</t>
  </si>
  <si>
    <t>DEKINA</t>
  </si>
  <si>
    <t>IDEMILI SOUTH</t>
  </si>
  <si>
    <t>IBAJI</t>
  </si>
  <si>
    <t>IHIALA</t>
  </si>
  <si>
    <t>IDAH</t>
  </si>
  <si>
    <t>NJIKOKA</t>
  </si>
  <si>
    <t>IGALAMELA</t>
  </si>
  <si>
    <t>NNEWI NORTH</t>
  </si>
  <si>
    <t>IJUMU</t>
  </si>
  <si>
    <t>NNEWI SOUTH</t>
  </si>
  <si>
    <t>KABBA/BUNU</t>
  </si>
  <si>
    <t>OGBARU</t>
  </si>
  <si>
    <t>ONISHA NORTH</t>
  </si>
  <si>
    <t>KOTON KARFE</t>
  </si>
  <si>
    <t>ONISHA SOUTH</t>
  </si>
  <si>
    <t>MOPA-MURO</t>
  </si>
  <si>
    <t>ORUMBA NORTH</t>
  </si>
  <si>
    <t>OFU</t>
  </si>
  <si>
    <t>ORUMBA SOUTH</t>
  </si>
  <si>
    <t>OGORI/MAGONGO</t>
  </si>
  <si>
    <t>OYI</t>
  </si>
  <si>
    <t>OKEHI</t>
  </si>
  <si>
    <t>ANAMBRA TOTAL</t>
  </si>
  <si>
    <t>OKENE</t>
  </si>
  <si>
    <t xml:space="preserve">BAUCHI </t>
  </si>
  <si>
    <t>ALKALERI</t>
  </si>
  <si>
    <t>OLAMABORO</t>
  </si>
  <si>
    <t>OMALA</t>
  </si>
  <si>
    <t>BOGORO</t>
  </si>
  <si>
    <t>YAGBA EAST</t>
  </si>
  <si>
    <t>DAMBAN</t>
  </si>
  <si>
    <t>YAGBA WEST</t>
  </si>
  <si>
    <t>DARAZO</t>
  </si>
  <si>
    <t>KOGI TOTAL</t>
  </si>
  <si>
    <t>DASS</t>
  </si>
  <si>
    <t>ASA</t>
  </si>
  <si>
    <t>GAMAWA</t>
  </si>
  <si>
    <t>BARUTEN</t>
  </si>
  <si>
    <t>GANJUWA</t>
  </si>
  <si>
    <t>EDU</t>
  </si>
  <si>
    <t>GIADE</t>
  </si>
  <si>
    <t>I/GADAU</t>
  </si>
  <si>
    <t>IFELODUN</t>
  </si>
  <si>
    <t>JAMA'ARE</t>
  </si>
  <si>
    <t>ILORIN EAST</t>
  </si>
  <si>
    <t>KATAGUM</t>
  </si>
  <si>
    <t>ILORIN SOUTH</t>
  </si>
  <si>
    <t>KIRFI</t>
  </si>
  <si>
    <t>ILORIN WEST</t>
  </si>
  <si>
    <t>MISAU</t>
  </si>
  <si>
    <t>IREPODUN</t>
  </si>
  <si>
    <t>NINGI</t>
  </si>
  <si>
    <t>KAI AMA</t>
  </si>
  <si>
    <t>SHIRA</t>
  </si>
  <si>
    <t>MORO</t>
  </si>
  <si>
    <t>TAFAWA BALEWA</t>
  </si>
  <si>
    <t>OFFA</t>
  </si>
  <si>
    <t>TORO</t>
  </si>
  <si>
    <t>OKE-ERO</t>
  </si>
  <si>
    <t>WARJI</t>
  </si>
  <si>
    <t>OSIN</t>
  </si>
  <si>
    <t>ZAKI</t>
  </si>
  <si>
    <t>OYUN</t>
  </si>
  <si>
    <t>BAUCHI TOTAL</t>
  </si>
  <si>
    <t>PATEGI</t>
  </si>
  <si>
    <t xml:space="preserve">BAYELSA </t>
  </si>
  <si>
    <t>BRASS</t>
  </si>
  <si>
    <t>KWARA TOTAL</t>
  </si>
  <si>
    <t>EKERMOR</t>
  </si>
  <si>
    <t>AGEGE</t>
  </si>
  <si>
    <t>KOLOKUMA/OPOKUMA</t>
  </si>
  <si>
    <t>AJEROMI/IFELODUN</t>
  </si>
  <si>
    <t>NEMBE</t>
  </si>
  <si>
    <t>ALIMOSHO</t>
  </si>
  <si>
    <t>OGBIA</t>
  </si>
  <si>
    <t>AMOWO-ODOFIN</t>
  </si>
  <si>
    <t>SAGBAMA</t>
  </si>
  <si>
    <t>APAPA</t>
  </si>
  <si>
    <t>SOUTHERN IJAW</t>
  </si>
  <si>
    <t>BADAGRY</t>
  </si>
  <si>
    <t>YENAGOA</t>
  </si>
  <si>
    <t>EPE</t>
  </si>
  <si>
    <t>BAYELSA TOTAL</t>
  </si>
  <si>
    <t>ETI-OSA</t>
  </si>
  <si>
    <t xml:space="preserve">BENUE </t>
  </si>
  <si>
    <t>ADO</t>
  </si>
  <si>
    <t>IBEJU-LEKKI</t>
  </si>
  <si>
    <t>AGATU</t>
  </si>
  <si>
    <t>IFAKO/IJAYE</t>
  </si>
  <si>
    <t>APA</t>
  </si>
  <si>
    <t>IKEJA</t>
  </si>
  <si>
    <t>BURUKU</t>
  </si>
  <si>
    <t>IKORODU</t>
  </si>
  <si>
    <t>GBOKO</t>
  </si>
  <si>
    <t>KOSOFE</t>
  </si>
  <si>
    <t>GUMA</t>
  </si>
  <si>
    <t>LAGOS ISLAND</t>
  </si>
  <si>
    <t>GWER EAST</t>
  </si>
  <si>
    <t>LAGOS MAINLAND</t>
  </si>
  <si>
    <t>GWER WEST</t>
  </si>
  <si>
    <t>MUSHIN</t>
  </si>
  <si>
    <t>KATSINA ALA</t>
  </si>
  <si>
    <t>OJO</t>
  </si>
  <si>
    <t>KONSHISHA</t>
  </si>
  <si>
    <t>OSHODI/ISOLO</t>
  </si>
  <si>
    <t>KWANDE</t>
  </si>
  <si>
    <t>SOMOLU</t>
  </si>
  <si>
    <t>LOGO</t>
  </si>
  <si>
    <t>SURULERE</t>
  </si>
  <si>
    <t>MAKURDI</t>
  </si>
  <si>
    <t>LAGOS TOTAL</t>
  </si>
  <si>
    <t>OBI</t>
  </si>
  <si>
    <t>AKWANGA</t>
  </si>
  <si>
    <t>OGBADIBO</t>
  </si>
  <si>
    <t>AWE</t>
  </si>
  <si>
    <t>OHIMINI</t>
  </si>
  <si>
    <t>DOMA</t>
  </si>
  <si>
    <t>OJU</t>
  </si>
  <si>
    <t>KARU</t>
  </si>
  <si>
    <t>OKPOKWU</t>
  </si>
  <si>
    <t>KEANA</t>
  </si>
  <si>
    <t>OTUKPO</t>
  </si>
  <si>
    <t>KEFFI</t>
  </si>
  <si>
    <t>TARKA</t>
  </si>
  <si>
    <t>KOKONA</t>
  </si>
  <si>
    <t>UKUM</t>
  </si>
  <si>
    <t>LAFIA</t>
  </si>
  <si>
    <t>USHONGO</t>
  </si>
  <si>
    <t>NASARAWA</t>
  </si>
  <si>
    <t>VANDEIKYA</t>
  </si>
  <si>
    <t>NASARAWA EGGON</t>
  </si>
  <si>
    <t>BENUE TOTAL</t>
  </si>
  <si>
    <t xml:space="preserve">BORNO </t>
  </si>
  <si>
    <t>ABADAN</t>
  </si>
  <si>
    <t>TOTO</t>
  </si>
  <si>
    <t>ASKIRA UBA</t>
  </si>
  <si>
    <t>WAMBA</t>
  </si>
  <si>
    <t>BAMA</t>
  </si>
  <si>
    <t>NASSARAWA TOTAL</t>
  </si>
  <si>
    <t>BAYO</t>
  </si>
  <si>
    <t>AGAIE</t>
  </si>
  <si>
    <t>BIU</t>
  </si>
  <si>
    <t>AGWARA</t>
  </si>
  <si>
    <t>CHIBOK</t>
  </si>
  <si>
    <t>BIDA</t>
  </si>
  <si>
    <t>DAMBOA</t>
  </si>
  <si>
    <t>BORGU</t>
  </si>
  <si>
    <t>DIKWA</t>
  </si>
  <si>
    <t>BOSSO</t>
  </si>
  <si>
    <t>GUBIO</t>
  </si>
  <si>
    <t>EDATI</t>
  </si>
  <si>
    <t>GUZAMALA</t>
  </si>
  <si>
    <t>GBAKO</t>
  </si>
  <si>
    <t>GWOZA</t>
  </si>
  <si>
    <t>GURARA</t>
  </si>
  <si>
    <t>HAWUL</t>
  </si>
  <si>
    <t>KATCHA</t>
  </si>
  <si>
    <t>JERE</t>
  </si>
  <si>
    <t>KONTAGORA</t>
  </si>
  <si>
    <t>KAGA</t>
  </si>
  <si>
    <t>LAPAI</t>
  </si>
  <si>
    <t>KALA BALGE</t>
  </si>
  <si>
    <t>LAVUN</t>
  </si>
  <si>
    <t>KONDUGA</t>
  </si>
  <si>
    <t>MAGAMA</t>
  </si>
  <si>
    <t>KUKAWA</t>
  </si>
  <si>
    <t>MARIGA</t>
  </si>
  <si>
    <t>KWAYA KUSAR</t>
  </si>
  <si>
    <t>MASHEGU</t>
  </si>
  <si>
    <t>MAFA</t>
  </si>
  <si>
    <t>MINNA</t>
  </si>
  <si>
    <t>MAGUMERI</t>
  </si>
  <si>
    <t>MOKWA</t>
  </si>
  <si>
    <t>MAIDUGURI METRO</t>
  </si>
  <si>
    <t>MUYA</t>
  </si>
  <si>
    <t>MARTE</t>
  </si>
  <si>
    <t>PAIKORO</t>
  </si>
  <si>
    <t>MOBBAR</t>
  </si>
  <si>
    <t>RAFI</t>
  </si>
  <si>
    <t>MONGUNO</t>
  </si>
  <si>
    <t>RIJAU</t>
  </si>
  <si>
    <t>NGALA</t>
  </si>
  <si>
    <t>SHIRORO</t>
  </si>
  <si>
    <t>NGANZAI</t>
  </si>
  <si>
    <t>SULEJA</t>
  </si>
  <si>
    <t>SHANI</t>
  </si>
  <si>
    <t>TAFA</t>
  </si>
  <si>
    <t>BORNO TOTAL</t>
  </si>
  <si>
    <t>WUSHISHI</t>
  </si>
  <si>
    <t xml:space="preserve">CROSS RIVER </t>
  </si>
  <si>
    <t>ABI</t>
  </si>
  <si>
    <t>NIGER TOTAL</t>
  </si>
  <si>
    <t>AKAMKPA</t>
  </si>
  <si>
    <t>ABEOKUTA NORTH</t>
  </si>
  <si>
    <t>AKPABUYO</t>
  </si>
  <si>
    <t>ABEOKUTA SOUTH</t>
  </si>
  <si>
    <t>BAKASSI</t>
  </si>
  <si>
    <t>ADO-ODO/OTA</t>
  </si>
  <si>
    <t>BEKWARA</t>
  </si>
  <si>
    <t>EGBADO NORTH</t>
  </si>
  <si>
    <t>BIASE</t>
  </si>
  <si>
    <t>EGBADO SOUTH</t>
  </si>
  <si>
    <t>BOKI</t>
  </si>
  <si>
    <t>EWEKORO</t>
  </si>
  <si>
    <t>CALABAR MUNICIPAL</t>
  </si>
  <si>
    <t>REMO NORTH</t>
  </si>
  <si>
    <t>CALABAR SOUTH</t>
  </si>
  <si>
    <t>IFO</t>
  </si>
  <si>
    <t>ETUNG</t>
  </si>
  <si>
    <t>IJEBU EAST</t>
  </si>
  <si>
    <t>IKOM</t>
  </si>
  <si>
    <t>IJEBU NORTH</t>
  </si>
  <si>
    <t>OBANLIKU</t>
  </si>
  <si>
    <t>IJEBU ODE</t>
  </si>
  <si>
    <t>OBUBRA</t>
  </si>
  <si>
    <t>IKENNE</t>
  </si>
  <si>
    <t>OBUDU</t>
  </si>
  <si>
    <t>IJEBU NORTH EAST</t>
  </si>
  <si>
    <t>ODUKPANI</t>
  </si>
  <si>
    <t>IMEKO-AFON</t>
  </si>
  <si>
    <t>OGAJA</t>
  </si>
  <si>
    <t>IPOKIA</t>
  </si>
  <si>
    <t>YAKURR</t>
  </si>
  <si>
    <t>OBAFEMI/OWODE</t>
  </si>
  <si>
    <t>YALA</t>
  </si>
  <si>
    <t>ODEDAH</t>
  </si>
  <si>
    <t>CROSS RIVER TOTAL</t>
  </si>
  <si>
    <t>ODOGBOLU</t>
  </si>
  <si>
    <t xml:space="preserve">DELTA </t>
  </si>
  <si>
    <t>ANIOCHA NORTH</t>
  </si>
  <si>
    <t>OGUN WATERSIDE</t>
  </si>
  <si>
    <t>ANIOCHA SOUTH</t>
  </si>
  <si>
    <t>SHAGAMU</t>
  </si>
  <si>
    <t>BOMADI</t>
  </si>
  <si>
    <t>OGUN TOTAL</t>
  </si>
  <si>
    <t>BURUTU</t>
  </si>
  <si>
    <t>AKOKO NORTH EAST</t>
  </si>
  <si>
    <t>ETHIOPE EAST</t>
  </si>
  <si>
    <t>AKOKO NORTH WEST</t>
  </si>
  <si>
    <t>ETHIOPE WEST</t>
  </si>
  <si>
    <t>AKOKO SOUTH WEST</t>
  </si>
  <si>
    <t>IKA NORTH EAST</t>
  </si>
  <si>
    <t>AKOKO SOUTH EAST</t>
  </si>
  <si>
    <t>IKA SOUTH</t>
  </si>
  <si>
    <t>AKURE NORTH</t>
  </si>
  <si>
    <t>ISOKO NORTH</t>
  </si>
  <si>
    <t>AKURE SOUTH</t>
  </si>
  <si>
    <t>ISOKO SOUTH</t>
  </si>
  <si>
    <t>IDANRE</t>
  </si>
  <si>
    <t>NDOKWA EAST</t>
  </si>
  <si>
    <t>IFEDORE</t>
  </si>
  <si>
    <t>NDOKWA WEST</t>
  </si>
  <si>
    <t>OKITIPUPA</t>
  </si>
  <si>
    <t>OKPE</t>
  </si>
  <si>
    <t>ILAJE</t>
  </si>
  <si>
    <t>OSHIMILI NORTH</t>
  </si>
  <si>
    <t>ESE-EDO</t>
  </si>
  <si>
    <t>OSHIMILI SOUTH</t>
  </si>
  <si>
    <t>ILE-OLUJI-OKEIGBO</t>
  </si>
  <si>
    <t>PATANI</t>
  </si>
  <si>
    <t>IRELE</t>
  </si>
  <si>
    <t>SAPELE</t>
  </si>
  <si>
    <t>ODIGBO</t>
  </si>
  <si>
    <t>UDU</t>
  </si>
  <si>
    <t>ONDO EAST</t>
  </si>
  <si>
    <t>UGHELLI NORTH</t>
  </si>
  <si>
    <t>ONDO WEST</t>
  </si>
  <si>
    <t>UGHELLI SOUTH</t>
  </si>
  <si>
    <t>OSE</t>
  </si>
  <si>
    <t>UKWUANI</t>
  </si>
  <si>
    <t>OWO</t>
  </si>
  <si>
    <t>UVWIE</t>
  </si>
  <si>
    <t>ONDO TOTAL</t>
  </si>
  <si>
    <t>WARRI SOUTH</t>
  </si>
  <si>
    <t>ATAKUMOSA EAST</t>
  </si>
  <si>
    <t>WARRI NORTH</t>
  </si>
  <si>
    <t>ATAKUMOSA WEST</t>
  </si>
  <si>
    <t>WARRI SOUTH-WEST</t>
  </si>
  <si>
    <t>AIYEDADE</t>
  </si>
  <si>
    <t>DELTA TOTAL</t>
  </si>
  <si>
    <t>AIYEDIRE</t>
  </si>
  <si>
    <t xml:space="preserve">EBONYI </t>
  </si>
  <si>
    <t>ABAKALIKI</t>
  </si>
  <si>
    <t>BOLUWADURO</t>
  </si>
  <si>
    <t>AFIKPO NORTH</t>
  </si>
  <si>
    <t>BORIPE</t>
  </si>
  <si>
    <t xml:space="preserve">AFIKPO SOUTH </t>
  </si>
  <si>
    <t>EDE NORTH</t>
  </si>
  <si>
    <t>EDE SOUTH</t>
  </si>
  <si>
    <t>EZZA NORTH</t>
  </si>
  <si>
    <t>EGBEDORE</t>
  </si>
  <si>
    <t>EZZA SOUTH</t>
  </si>
  <si>
    <t>EJIGBO</t>
  </si>
  <si>
    <t>IKWO</t>
  </si>
  <si>
    <t>IFE CENTRAL</t>
  </si>
  <si>
    <t>ISHIELU</t>
  </si>
  <si>
    <t>IFE EAST</t>
  </si>
  <si>
    <t>IVO</t>
  </si>
  <si>
    <t>IFE NORTH</t>
  </si>
  <si>
    <t>IZZI</t>
  </si>
  <si>
    <t>IFE SOUTH</t>
  </si>
  <si>
    <t>OHAOZARA</t>
  </si>
  <si>
    <t>IFEDAYO</t>
  </si>
  <si>
    <t>OHAUKWU</t>
  </si>
  <si>
    <t>ONICHA</t>
  </si>
  <si>
    <t>ILA</t>
  </si>
  <si>
    <t>EBONYI TOTAL</t>
  </si>
  <si>
    <t>ILESHA EAST</t>
  </si>
  <si>
    <t>EDO TOTAL</t>
  </si>
  <si>
    <t>AKOKO EDO</t>
  </si>
  <si>
    <t>ILESHA WEST</t>
  </si>
  <si>
    <t>EGOR</t>
  </si>
  <si>
    <t>ESAN CENTRAL</t>
  </si>
  <si>
    <t>IREWOLE</t>
  </si>
  <si>
    <t>ESAN NORTH EAST</t>
  </si>
  <si>
    <t>ISOKAN</t>
  </si>
  <si>
    <t>ESAN SOUTH EAST</t>
  </si>
  <si>
    <t>IWO</t>
  </si>
  <si>
    <t>ESAN WEST</t>
  </si>
  <si>
    <t>OBOKUN</t>
  </si>
  <si>
    <t>ETSAKO CENTRAL</t>
  </si>
  <si>
    <t>ODO-OTIN</t>
  </si>
  <si>
    <t>ETSAKO EAST</t>
  </si>
  <si>
    <t>OLA-OLUWA</t>
  </si>
  <si>
    <t>ETSAKO WEST</t>
  </si>
  <si>
    <t>OLORUNDA</t>
  </si>
  <si>
    <t>IGUEBEN</t>
  </si>
  <si>
    <t>ORIADE</t>
  </si>
  <si>
    <t>IKPOBA OKHA</t>
  </si>
  <si>
    <t>OROLU</t>
  </si>
  <si>
    <t>OREDO</t>
  </si>
  <si>
    <t>OSOGBO</t>
  </si>
  <si>
    <t>ORHIONWON</t>
  </si>
  <si>
    <t>OSUN TOTAL</t>
  </si>
  <si>
    <t>OVIA NORTH EAST</t>
  </si>
  <si>
    <t>AFIJIO</t>
  </si>
  <si>
    <t>OVIA SOUTH WEST</t>
  </si>
  <si>
    <t>AKINYELE</t>
  </si>
  <si>
    <t>OWAN EAST</t>
  </si>
  <si>
    <t>ATIBA</t>
  </si>
  <si>
    <t>OWAN WEST</t>
  </si>
  <si>
    <t>ATISBO</t>
  </si>
  <si>
    <t>UHUNMWODE</t>
  </si>
  <si>
    <t>EGBEDA</t>
  </si>
  <si>
    <t>IBADAN NORTH</t>
  </si>
  <si>
    <t xml:space="preserve">EKITI </t>
  </si>
  <si>
    <t>ADO EKITI</t>
  </si>
  <si>
    <t>IBADAN NORTH EAST</t>
  </si>
  <si>
    <t>AIYEKIRE</t>
  </si>
  <si>
    <t>IBADAN NORTH WEST</t>
  </si>
  <si>
    <t>EFON</t>
  </si>
  <si>
    <t>IBADAN SOUTH EAST</t>
  </si>
  <si>
    <t>EKITI EAST</t>
  </si>
  <si>
    <t>IBADAN SOUTH WEST</t>
  </si>
  <si>
    <t>EKITI SOUTH WEST</t>
  </si>
  <si>
    <t>IBARAPA CENTRAL</t>
  </si>
  <si>
    <t>EKITI WEST</t>
  </si>
  <si>
    <t>IBARAPA NORTH</t>
  </si>
  <si>
    <t>EMURE</t>
  </si>
  <si>
    <t>IDO</t>
  </si>
  <si>
    <t>IDO-OSI</t>
  </si>
  <si>
    <t>SAKI WEST</t>
  </si>
  <si>
    <t>IJERO</t>
  </si>
  <si>
    <t>IFELOJU</t>
  </si>
  <si>
    <t>IKERE</t>
  </si>
  <si>
    <t>IREPO</t>
  </si>
  <si>
    <t>IKOLE</t>
  </si>
  <si>
    <t>ISEYIN</t>
  </si>
  <si>
    <t>ILEJEMEJI</t>
  </si>
  <si>
    <t>ITESIWAJU</t>
  </si>
  <si>
    <t>IREPODUN/IFELODUN</t>
  </si>
  <si>
    <t>IWAJOWA</t>
  </si>
  <si>
    <t>ISE/ORUN</t>
  </si>
  <si>
    <t>OLORUNSOGO</t>
  </si>
  <si>
    <t>MOBA</t>
  </si>
  <si>
    <t>KAJOLA</t>
  </si>
  <si>
    <t>OYE</t>
  </si>
  <si>
    <t>LAGELU</t>
  </si>
  <si>
    <t>EKITI TOTAL</t>
  </si>
  <si>
    <t>OGBOMOSHO NORTH</t>
  </si>
  <si>
    <t>AGWU</t>
  </si>
  <si>
    <t>OGBOMOSHO SOUTH</t>
  </si>
  <si>
    <t>ANINRI</t>
  </si>
  <si>
    <t>OGO-OLUWA</t>
  </si>
  <si>
    <t>ENUGU EAST</t>
  </si>
  <si>
    <t>OLUYOLE</t>
  </si>
  <si>
    <t>ENUGU NORTH</t>
  </si>
  <si>
    <t>ONA-ARA</t>
  </si>
  <si>
    <t>ENUGU SOUTH</t>
  </si>
  <si>
    <t>ORELOPE</t>
  </si>
  <si>
    <t>EZEAGU</t>
  </si>
  <si>
    <t>ORI IRE</t>
  </si>
  <si>
    <t>IGBO ETITI</t>
  </si>
  <si>
    <t>OYO EAST</t>
  </si>
  <si>
    <t>IGBO EZE NORTH</t>
  </si>
  <si>
    <t>OYO WEST</t>
  </si>
  <si>
    <t>IGBO EZE SOUTH</t>
  </si>
  <si>
    <t>SAKI EAST</t>
  </si>
  <si>
    <t>ISI UZO</t>
  </si>
  <si>
    <t>IFEDAPO</t>
  </si>
  <si>
    <t>NKANU EAST</t>
  </si>
  <si>
    <t>OYO TOTAL</t>
  </si>
  <si>
    <t>NKANU WEST</t>
  </si>
  <si>
    <t>BARKIN LADI</t>
  </si>
  <si>
    <t>NSUKKA</t>
  </si>
  <si>
    <t>OJI RIVER</t>
  </si>
  <si>
    <t>BOKKOS</t>
  </si>
  <si>
    <t>UDENU</t>
  </si>
  <si>
    <t>JOS EAST</t>
  </si>
  <si>
    <t>UDI</t>
  </si>
  <si>
    <t>JOS NORTH</t>
  </si>
  <si>
    <t>UZO UWANI</t>
  </si>
  <si>
    <t>JOS SOUTH</t>
  </si>
  <si>
    <t>ENUGU TOTAL</t>
  </si>
  <si>
    <t>KANAM</t>
  </si>
  <si>
    <t xml:space="preserve">GOMBE </t>
  </si>
  <si>
    <t>AKKO</t>
  </si>
  <si>
    <t>KANKE</t>
  </si>
  <si>
    <t>BALANGA</t>
  </si>
  <si>
    <t>LANGTANG NORTH</t>
  </si>
  <si>
    <t>BILLIRI</t>
  </si>
  <si>
    <t>LANGTANG SOUTH</t>
  </si>
  <si>
    <t>DUKKU</t>
  </si>
  <si>
    <t>MANGU</t>
  </si>
  <si>
    <t>FUNAKAYE</t>
  </si>
  <si>
    <t>MIKANG</t>
  </si>
  <si>
    <t>PANKSHIN</t>
  </si>
  <si>
    <t>KALTUNGO</t>
  </si>
  <si>
    <t>QUAN-PAN</t>
  </si>
  <si>
    <t>KWAMI</t>
  </si>
  <si>
    <t>RIYOM</t>
  </si>
  <si>
    <t>NAFADA</t>
  </si>
  <si>
    <t>SHENDAM</t>
  </si>
  <si>
    <t>SHOMGOM</t>
  </si>
  <si>
    <t>WASE</t>
  </si>
  <si>
    <t>YAMALTU/DEBA</t>
  </si>
  <si>
    <t>PLATEAU TOTAL</t>
  </si>
  <si>
    <t>GOMBE TOTAL</t>
  </si>
  <si>
    <t>AHOADA</t>
  </si>
  <si>
    <t xml:space="preserve">IMO </t>
  </si>
  <si>
    <t>ABOH MBAISE</t>
  </si>
  <si>
    <t>AHOADA WEST</t>
  </si>
  <si>
    <t>AHIAZU MBAISE</t>
  </si>
  <si>
    <t>AKUKUTORU</t>
  </si>
  <si>
    <t>EHIME MBANO</t>
  </si>
  <si>
    <t>ANDONI</t>
  </si>
  <si>
    <t>EZINIHITTE MBAISE</t>
  </si>
  <si>
    <t>ASARITORU</t>
  </si>
  <si>
    <t>IDEATO NORTH</t>
  </si>
  <si>
    <t>BONNY</t>
  </si>
  <si>
    <t>IDEATO SOUTH</t>
  </si>
  <si>
    <t>DEGEMA</t>
  </si>
  <si>
    <t>IHITTE UBOMA</t>
  </si>
  <si>
    <t>ELEME</t>
  </si>
  <si>
    <t>IKEDURU</t>
  </si>
  <si>
    <t>EMOHUA</t>
  </si>
  <si>
    <t>ISIALA MBANO</t>
  </si>
  <si>
    <t>ETCHE</t>
  </si>
  <si>
    <t>ISU</t>
  </si>
  <si>
    <t>GONAKA</t>
  </si>
  <si>
    <t>MBAITOLI</t>
  </si>
  <si>
    <t>IKWERRE</t>
  </si>
  <si>
    <t>NGOR/OKPALA</t>
  </si>
  <si>
    <t>KHANA</t>
  </si>
  <si>
    <t>NJABA</t>
  </si>
  <si>
    <t>OBIO/AKPOR</t>
  </si>
  <si>
    <t>NKWANGELE</t>
  </si>
  <si>
    <t>OBUA/ODUAL</t>
  </si>
  <si>
    <t>NKWERRE</t>
  </si>
  <si>
    <t>OGBA/EGBEMA/NDONI</t>
  </si>
  <si>
    <t>OBOWO</t>
  </si>
  <si>
    <t>OGU/BOLO</t>
  </si>
  <si>
    <t>OGUTA</t>
  </si>
  <si>
    <t>OKRIKA</t>
  </si>
  <si>
    <t>OHAJI/EGBEMA</t>
  </si>
  <si>
    <t>OMUMMA</t>
  </si>
  <si>
    <t>OKIGWE</t>
  </si>
  <si>
    <t>OPOBO/NKORO</t>
  </si>
  <si>
    <t>ONUIMO</t>
  </si>
  <si>
    <t>OYIGBO</t>
  </si>
  <si>
    <t>ORLU</t>
  </si>
  <si>
    <t>PORT HARCOURT</t>
  </si>
  <si>
    <t>ORSU</t>
  </si>
  <si>
    <t>TAI</t>
  </si>
  <si>
    <t>ORU</t>
  </si>
  <si>
    <t>RIVERS TOTAL</t>
  </si>
  <si>
    <t>ORU WEST</t>
  </si>
  <si>
    <t>BINJI</t>
  </si>
  <si>
    <t>OWERRI MUNICIPAL</t>
  </si>
  <si>
    <t>BODINGA</t>
  </si>
  <si>
    <t>OWERRI NORTH</t>
  </si>
  <si>
    <t>DANGE-SHUNI</t>
  </si>
  <si>
    <t>OWERRI WEST</t>
  </si>
  <si>
    <t>GADA</t>
  </si>
  <si>
    <t>IMO TOTAL</t>
  </si>
  <si>
    <t>GORONYO</t>
  </si>
  <si>
    <t xml:space="preserve">JIGAWA </t>
  </si>
  <si>
    <t>AUYO</t>
  </si>
  <si>
    <t>GUDU</t>
  </si>
  <si>
    <t>BABURA</t>
  </si>
  <si>
    <t>GWADABAWA</t>
  </si>
  <si>
    <t>BIRNIN KUDU</t>
  </si>
  <si>
    <t>ILLELA</t>
  </si>
  <si>
    <t>BIRNIWA</t>
  </si>
  <si>
    <t>ISA</t>
  </si>
  <si>
    <t>GAGARAWA</t>
  </si>
  <si>
    <t>KEBBE</t>
  </si>
  <si>
    <t>BUJI</t>
  </si>
  <si>
    <t>KWARE</t>
  </si>
  <si>
    <t>DUTSE</t>
  </si>
  <si>
    <t>RABAH</t>
  </si>
  <si>
    <t>GARKI</t>
  </si>
  <si>
    <t>SABON BIRNI</t>
  </si>
  <si>
    <t>GUMEL</t>
  </si>
  <si>
    <t>SHAGARI</t>
  </si>
  <si>
    <t>GURI</t>
  </si>
  <si>
    <t>SILAME</t>
  </si>
  <si>
    <t>GWARAM</t>
  </si>
  <si>
    <t>SOKOTO NORTH</t>
  </si>
  <si>
    <t>GWIWA</t>
  </si>
  <si>
    <t>SOKOTO SOUTH</t>
  </si>
  <si>
    <t>HADEJIA</t>
  </si>
  <si>
    <t>TAMBUWAL</t>
  </si>
  <si>
    <t>JAHUN</t>
  </si>
  <si>
    <t>TANGAZA</t>
  </si>
  <si>
    <t>KAFIN HAUSA</t>
  </si>
  <si>
    <t>TURETA</t>
  </si>
  <si>
    <t>KAUGAMA</t>
  </si>
  <si>
    <t>WAMAKKO</t>
  </si>
  <si>
    <t>KAZAURE</t>
  </si>
  <si>
    <t>WURNO</t>
  </si>
  <si>
    <t>KIRI-KASAMMA</t>
  </si>
  <si>
    <t>YABO</t>
  </si>
  <si>
    <t>KIYAWA</t>
  </si>
  <si>
    <t>SOKOTO TOTAL</t>
  </si>
  <si>
    <t>MAIGATARI</t>
  </si>
  <si>
    <t>ARDO KOLA</t>
  </si>
  <si>
    <t>MALAM MADORI</t>
  </si>
  <si>
    <t>BALI</t>
  </si>
  <si>
    <t>MIGA</t>
  </si>
  <si>
    <t>DONGA</t>
  </si>
  <si>
    <t>RINGIM</t>
  </si>
  <si>
    <t>GASHAKA</t>
  </si>
  <si>
    <t>RONI</t>
  </si>
  <si>
    <t>GASSOL</t>
  </si>
  <si>
    <t>SULE TAKARKAR</t>
  </si>
  <si>
    <t>IBI</t>
  </si>
  <si>
    <t>TAURA</t>
  </si>
  <si>
    <t>JALINGO</t>
  </si>
  <si>
    <t>YANKWASHI</t>
  </si>
  <si>
    <t>KARIM LAMIDU</t>
  </si>
  <si>
    <t>JIGAWA TOTAL</t>
  </si>
  <si>
    <t>KURMI</t>
  </si>
  <si>
    <t xml:space="preserve">KADUNA </t>
  </si>
  <si>
    <t>BIRNIN GWARI</t>
  </si>
  <si>
    <t>LAU</t>
  </si>
  <si>
    <t>CHIKUN</t>
  </si>
  <si>
    <t>SARDAUNA</t>
  </si>
  <si>
    <t>GIWA</t>
  </si>
  <si>
    <t>TAKUM</t>
  </si>
  <si>
    <t>KAJURU</t>
  </si>
  <si>
    <t>USSA</t>
  </si>
  <si>
    <t>IGABI</t>
  </si>
  <si>
    <t>WUKARI</t>
  </si>
  <si>
    <t>IKARA</t>
  </si>
  <si>
    <t>YORRO</t>
  </si>
  <si>
    <t>JABA</t>
  </si>
  <si>
    <t>ZING</t>
  </si>
  <si>
    <t>JEMA'A</t>
  </si>
  <si>
    <t>TARABA TOTAL</t>
  </si>
  <si>
    <t>KACHIA</t>
  </si>
  <si>
    <t>BADE</t>
  </si>
  <si>
    <t>KADUNA NORTH</t>
  </si>
  <si>
    <t>BURSARI</t>
  </si>
  <si>
    <t>KADUNA SOUTH</t>
  </si>
  <si>
    <t>DAMATURU</t>
  </si>
  <si>
    <t>KAGARKO</t>
  </si>
  <si>
    <t>FIKA</t>
  </si>
  <si>
    <t>KAURA</t>
  </si>
  <si>
    <t>FUNE</t>
  </si>
  <si>
    <t>KAURU</t>
  </si>
  <si>
    <t>GEIDAM</t>
  </si>
  <si>
    <t>KUBAU</t>
  </si>
  <si>
    <t>GUJBA</t>
  </si>
  <si>
    <t>KUDAN</t>
  </si>
  <si>
    <t>GULAMI</t>
  </si>
  <si>
    <t>LERE</t>
  </si>
  <si>
    <t>JAKUSKO</t>
  </si>
  <si>
    <t>MAKARFI</t>
  </si>
  <si>
    <t>KARASUWA</t>
  </si>
  <si>
    <t>SABON GARI</t>
  </si>
  <si>
    <t>MACHINA</t>
  </si>
  <si>
    <t>SANGA</t>
  </si>
  <si>
    <t>NANGERE</t>
  </si>
  <si>
    <t>SOBA</t>
  </si>
  <si>
    <t>NGURU</t>
  </si>
  <si>
    <t>ZANGON KATAF</t>
  </si>
  <si>
    <t>POTISKUM</t>
  </si>
  <si>
    <t>ZARIA</t>
  </si>
  <si>
    <t>TARMUA</t>
  </si>
  <si>
    <t>KADUNA TOTAL</t>
  </si>
  <si>
    <t>YUNUSARI</t>
  </si>
  <si>
    <t>AJINGI</t>
  </si>
  <si>
    <t>YUSUFARI</t>
  </si>
  <si>
    <t>ALBASU</t>
  </si>
  <si>
    <t>YOBE STATE</t>
  </si>
  <si>
    <t>BAGWAI</t>
  </si>
  <si>
    <t>ANKA</t>
  </si>
  <si>
    <t>BEBEJI</t>
  </si>
  <si>
    <t>BAKURA</t>
  </si>
  <si>
    <t>BICHI</t>
  </si>
  <si>
    <t>BUKKUYUM</t>
  </si>
  <si>
    <t>BUNKURE</t>
  </si>
  <si>
    <t>BUNGUDU</t>
  </si>
  <si>
    <t>DALA</t>
  </si>
  <si>
    <t>GUMMI</t>
  </si>
  <si>
    <t>DANBATTA</t>
  </si>
  <si>
    <t>GUSAU</t>
  </si>
  <si>
    <t>DAWAKIN KUDU</t>
  </si>
  <si>
    <t>KAURA NAMODA</t>
  </si>
  <si>
    <t>DAWAKIN TOFA</t>
  </si>
  <si>
    <t>DOGUWA</t>
  </si>
  <si>
    <t>MARADUN</t>
  </si>
  <si>
    <t>FAGGE</t>
  </si>
  <si>
    <t>MARU</t>
  </si>
  <si>
    <t>GABASAWA</t>
  </si>
  <si>
    <t>SHINKAFI</t>
  </si>
  <si>
    <t>GARKO</t>
  </si>
  <si>
    <t>TALATA MAFARA</t>
  </si>
  <si>
    <t>GARUN MALLAM</t>
  </si>
  <si>
    <t>TSAFE</t>
  </si>
  <si>
    <t>GAYA</t>
  </si>
  <si>
    <t>ZURMI</t>
  </si>
  <si>
    <t>GEZAWA</t>
  </si>
  <si>
    <t>ZAMFARA TOTAL</t>
  </si>
  <si>
    <t>GWALE</t>
  </si>
  <si>
    <t>FCT-ABUJA</t>
  </si>
  <si>
    <t>ABAJI</t>
  </si>
  <si>
    <t>GWARZO</t>
  </si>
  <si>
    <t>ABUJA MUNICIPAL</t>
  </si>
  <si>
    <t>KABO</t>
  </si>
  <si>
    <t>BWARI</t>
  </si>
  <si>
    <t>KANO MUNICIPAL</t>
  </si>
  <si>
    <t>GWAGWALADA</t>
  </si>
  <si>
    <t>KARAYE</t>
  </si>
  <si>
    <t>KUJE</t>
  </si>
  <si>
    <t>KIBIYA</t>
  </si>
  <si>
    <t>KWALI</t>
  </si>
  <si>
    <t>KIRU</t>
  </si>
  <si>
    <t>FCT-ABUJA TOTAL</t>
  </si>
  <si>
    <t>KUMBOTSO</t>
  </si>
  <si>
    <t>Grand Total</t>
  </si>
  <si>
    <t>LGCDEDUCTIONDATAFORPUBLGC</t>
  </si>
  <si>
    <r>
      <rPr>
        <b/>
        <sz val="14"/>
        <rFont val="Times New Roman"/>
        <charset val="134"/>
      </rPr>
      <t>Details of Distribution of Ecology Revenue Allocation to States by Federation Account Allocation Committee for the month of</t>
    </r>
    <r>
      <rPr>
        <b/>
        <sz val="14"/>
        <rFont val="Times New Roman"/>
        <charset val="134"/>
      </rPr>
      <t xml:space="preserve"> September, 2023 Shared in October, 2023</t>
    </r>
  </si>
  <si>
    <t>S/N</t>
  </si>
  <si>
    <t>Gross Statutory Allocation (Ecology)</t>
  </si>
  <si>
    <t>Exchange Gain (Ecology)</t>
  </si>
  <si>
    <t>Total Ecology Fund</t>
  </si>
  <si>
    <t>Summary of Distribution of Revenue Allocation to Local Government Councils by Federation Account Allocation Committee for the month of September 2023 Shared in October, 2023</t>
  </si>
  <si>
    <t>VAT</t>
  </si>
  <si>
    <t xml:space="preserve"> Distribution of Ecology to Local Government Councils by Federation Account Allocation Committee for the month of September, 2023 Shared in October, 2023</t>
  </si>
  <si>
    <t>S/NO</t>
  </si>
  <si>
    <t>STATE</t>
  </si>
  <si>
    <t>LOCAL GOVERNMENTS COUNCILS</t>
  </si>
  <si>
    <t xml:space="preserve"> STATUTORY REVENUE</t>
  </si>
  <si>
    <t>Distribution of Exchange Gain for the month of October, 2023 (Ecology)</t>
  </si>
  <si>
    <t>Eco Total</t>
  </si>
  <si>
    <t>STATUTORY REVENUE (ECOLOGY)</t>
  </si>
  <si>
    <t xml:space="preserve"> EXCHANGE DIFFERENCE REVENUE (ECOLOGY)</t>
  </si>
  <si>
    <t>TOTAL ECOLOGY FUND</t>
  </si>
  <si>
    <t>Others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</si>
</sst>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&quot; &quot;#,##0.00;\-&quot; &quot;#,##0.00"/>
    <numFmt numFmtId="165" formatCode="_-* #,##0.00_-;\-* #,##0.00_-;_-* &quot;-&quot;??_-;_-@_-"/>
    <numFmt numFmtId="166" formatCode="#,##0.0000_);\(#,##0.0000\)"/>
    <numFmt numFmtId="167" formatCode="#,##0.00_ ;\-#,##0.00&quot; &quot;"/>
    <numFmt numFmtId="168" formatCode="#,##0.0000000_ ;\-#,##0.0000000&quot; &quot;"/>
  </numFmts>
  <fonts count="30">
    <font>
      <sz val="10"/>
      <name val="Arial"/>
      <charset val="134"/>
    </font>
    <font>
      <b/>
      <sz val="14"/>
      <name val="Times New Roman"/>
      <charset val="134"/>
    </font>
    <font>
      <b/>
      <sz val="13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Calibri"/>
      <charset val="134"/>
    </font>
    <font>
      <b/>
      <sz val="12"/>
      <color theme="1"/>
      <name val="Times New Roman"/>
      <charset val="134"/>
    </font>
    <font>
      <b/>
      <sz val="12"/>
      <name val="Times New Roman"/>
      <charset val="134"/>
    </font>
    <font>
      <sz val="14"/>
      <color indexed="8"/>
      <name val="Times New Roman"/>
      <charset val="134"/>
    </font>
    <font>
      <sz val="14"/>
      <name val="Times New Roman"/>
      <charset val="134"/>
    </font>
    <font>
      <sz val="10"/>
      <name val="Times New Roman"/>
      <charset val="134"/>
    </font>
    <font>
      <b/>
      <sz val="10"/>
      <color indexed="8"/>
      <name val="Times New Roman"/>
      <charset val="134"/>
    </font>
    <font>
      <b/>
      <sz val="10"/>
      <name val="Times New Roman"/>
      <charset val="134"/>
    </font>
    <font>
      <b/>
      <sz val="11"/>
      <color indexed="8"/>
      <name val="Times New Roman"/>
      <charset val="134"/>
    </font>
    <font>
      <sz val="12"/>
      <color indexed="8"/>
      <name val="Times New Roman"/>
      <charset val="134"/>
    </font>
    <font>
      <sz val="12"/>
      <name val="Times New Roman"/>
      <charset val="134"/>
    </font>
    <font>
      <b/>
      <sz val="12"/>
      <color indexed="8"/>
      <name val="Times New Roman"/>
      <charset val="134"/>
    </font>
    <font>
      <b/>
      <sz val="16"/>
      <name val="Times New Roman"/>
      <charset val="134"/>
    </font>
    <font>
      <b/>
      <sz val="20"/>
      <name val="Times New Roman"/>
      <charset val="134"/>
    </font>
    <font>
      <b/>
      <u/>
      <sz val="16"/>
      <name val="Times New Roman"/>
      <charset val="134"/>
    </font>
    <font>
      <sz val="11"/>
      <color indexed="8"/>
      <name val="Times New Roman"/>
      <charset val="134"/>
    </font>
    <font>
      <b/>
      <u val="singleAccounting"/>
      <sz val="10"/>
      <name val="Times New Roman"/>
      <charset val="134"/>
    </font>
    <font>
      <sz val="18"/>
      <name val="Times New Roman"/>
      <charset val="134"/>
    </font>
    <font>
      <b/>
      <u/>
      <sz val="14"/>
      <name val="Times New Roman"/>
      <charset val="134"/>
    </font>
    <font>
      <sz val="16"/>
      <name val="Times New Roman"/>
      <charset val="134"/>
    </font>
    <font>
      <b/>
      <sz val="18"/>
      <name val="Times New Roman"/>
      <charset val="134"/>
    </font>
    <font>
      <b/>
      <sz val="16"/>
      <color indexed="8"/>
      <name val="Times New Roman"/>
      <charset val="134"/>
    </font>
    <font>
      <b/>
      <sz val="22"/>
      <name val="Times New Roman"/>
      <charset val="134"/>
    </font>
    <font>
      <b/>
      <sz val="18"/>
      <name val="Arial"/>
      <charset val="134"/>
    </font>
    <font>
      <sz val="10"/>
      <color indexed="8"/>
      <name val="Arial"/>
      <charset val="134"/>
    </font>
    <font>
      <sz val="10"/>
      <name val="Arial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</borders>
  <cellStyleXfs count="9">
    <xf numFmtId="0" fontId="0" fillId="0" borderId="0"/>
    <xf numFmtId="43" fontId="29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</cellStyleXfs>
  <cellXfs count="204">
    <xf numFmtId="0" fontId="0" fillId="0" borderId="0" xfId="0"/>
    <xf numFmtId="0" fontId="1" fillId="0" borderId="1" xfId="0" applyFont="1" applyBorder="1" applyAlignment="1">
      <alignment horizontal="center"/>
    </xf>
    <xf numFmtId="0" fontId="3" fillId="2" borderId="1" xfId="4" applyFont="1" applyFill="1" applyBorder="1" applyAlignment="1">
      <alignment horizontal="center"/>
    </xf>
    <xf numFmtId="0" fontId="3" fillId="2" borderId="1" xfId="4" applyFont="1" applyFill="1" applyBorder="1" applyAlignment="1">
      <alignment horizontal="center" wrapText="1"/>
    </xf>
    <xf numFmtId="0" fontId="4" fillId="2" borderId="5" xfId="4" applyFont="1" applyFill="1" applyBorder="1" applyAlignment="1">
      <alignment horizontal="center"/>
    </xf>
    <xf numFmtId="0" fontId="5" fillId="2" borderId="1" xfId="4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2" borderId="0" xfId="4" applyFont="1" applyFill="1" applyAlignment="1">
      <alignment horizontal="center"/>
    </xf>
    <xf numFmtId="0" fontId="7" fillId="0" borderId="1" xfId="4" applyFont="1" applyBorder="1" applyAlignment="1">
      <alignment horizontal="right" wrapText="1"/>
    </xf>
    <xf numFmtId="0" fontId="7" fillId="0" borderId="1" xfId="4" applyFont="1" applyBorder="1" applyAlignment="1">
      <alignment wrapText="1"/>
    </xf>
    <xf numFmtId="164" fontId="7" fillId="0" borderId="1" xfId="4" applyNumberFormat="1" applyFont="1" applyBorder="1" applyAlignment="1">
      <alignment horizontal="right" wrapText="1"/>
    </xf>
    <xf numFmtId="166" fontId="8" fillId="0" borderId="1" xfId="0" applyNumberFormat="1" applyFont="1" applyBorder="1"/>
    <xf numFmtId="43" fontId="0" fillId="0" borderId="0" xfId="1" applyFont="1"/>
    <xf numFmtId="43" fontId="0" fillId="0" borderId="0" xfId="0" applyNumberFormat="1"/>
    <xf numFmtId="0" fontId="8" fillId="0" borderId="1" xfId="0" applyFont="1" applyBorder="1"/>
    <xf numFmtId="164" fontId="1" fillId="0" borderId="1" xfId="0" applyNumberFormat="1" applyFont="1" applyBorder="1"/>
    <xf numFmtId="0" fontId="9" fillId="0" borderId="0" xfId="0" applyFont="1"/>
    <xf numFmtId="0" fontId="10" fillId="2" borderId="6" xfId="2" applyFont="1" applyFill="1" applyBorder="1" applyAlignment="1">
      <alignment horizontal="center"/>
    </xf>
    <xf numFmtId="0" fontId="10" fillId="2" borderId="6" xfId="2" applyFont="1" applyFill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11" fillId="3" borderId="7" xfId="0" applyFont="1" applyFill="1" applyBorder="1" applyAlignment="1">
      <alignment horizontal="center"/>
    </xf>
    <xf numFmtId="0" fontId="12" fillId="2" borderId="1" xfId="2" applyFont="1" applyFill="1" applyBorder="1" applyAlignment="1">
      <alignment horizontal="center"/>
    </xf>
    <xf numFmtId="0" fontId="12" fillId="2" borderId="1" xfId="2" applyFont="1" applyFill="1" applyBorder="1" applyAlignment="1">
      <alignment horizontal="center" wrapText="1"/>
    </xf>
    <xf numFmtId="0" fontId="13" fillId="0" borderId="1" xfId="2" applyFont="1" applyBorder="1" applyAlignment="1">
      <alignment horizontal="right" wrapText="1"/>
    </xf>
    <xf numFmtId="0" fontId="13" fillId="0" borderId="1" xfId="2" applyFont="1" applyBorder="1" applyAlignment="1">
      <alignment wrapText="1"/>
    </xf>
    <xf numFmtId="164" fontId="13" fillId="0" borderId="1" xfId="2" applyNumberFormat="1" applyFont="1" applyBorder="1" applyAlignment="1">
      <alignment horizontal="right" wrapText="1"/>
    </xf>
    <xf numFmtId="164" fontId="14" fillId="0" borderId="1" xfId="0" applyNumberFormat="1" applyFont="1" applyBorder="1"/>
    <xf numFmtId="0" fontId="14" fillId="0" borderId="1" xfId="0" applyFont="1" applyBorder="1"/>
    <xf numFmtId="164" fontId="6" fillId="0" borderId="1" xfId="0" applyNumberFormat="1" applyFont="1" applyBorder="1"/>
    <xf numFmtId="0" fontId="8" fillId="0" borderId="0" xfId="0" applyFont="1"/>
    <xf numFmtId="0" fontId="1" fillId="2" borderId="1" xfId="3" applyFont="1" applyFill="1" applyBorder="1" applyAlignment="1">
      <alignment horizontal="center"/>
    </xf>
    <xf numFmtId="43" fontId="6" fillId="0" borderId="1" xfId="1" applyFont="1" applyBorder="1" applyAlignment="1">
      <alignment horizontal="center" wrapText="1"/>
    </xf>
    <xf numFmtId="43" fontId="6" fillId="0" borderId="1" xfId="1" applyFont="1" applyBorder="1" applyAlignment="1">
      <alignment horizontal="center"/>
    </xf>
    <xf numFmtId="0" fontId="15" fillId="2" borderId="1" xfId="8" applyFont="1" applyFill="1" applyBorder="1" applyAlignment="1">
      <alignment horizontal="center" wrapText="1"/>
    </xf>
    <xf numFmtId="0" fontId="7" fillId="0" borderId="1" xfId="3" applyFont="1" applyBorder="1" applyAlignment="1">
      <alignment horizontal="right" wrapText="1"/>
    </xf>
    <xf numFmtId="0" fontId="7" fillId="0" borderId="1" xfId="3" applyFont="1" applyBorder="1" applyAlignment="1">
      <alignment wrapText="1"/>
    </xf>
    <xf numFmtId="43" fontId="7" fillId="0" borderId="1" xfId="1" applyFont="1" applyBorder="1" applyAlignment="1">
      <alignment wrapText="1"/>
    </xf>
    <xf numFmtId="164" fontId="7" fillId="0" borderId="1" xfId="3" applyNumberFormat="1" applyFont="1" applyBorder="1" applyAlignment="1">
      <alignment horizontal="right" wrapText="1"/>
    </xf>
    <xf numFmtId="43" fontId="1" fillId="0" borderId="1" xfId="0" applyNumberFormat="1" applyFont="1" applyBorder="1"/>
    <xf numFmtId="165" fontId="8" fillId="0" borderId="0" xfId="0" applyNumberFormat="1" applyFont="1"/>
    <xf numFmtId="43" fontId="8" fillId="0" borderId="0" xfId="1" applyFont="1"/>
    <xf numFmtId="0" fontId="11" fillId="0" borderId="1" xfId="0" applyFont="1" applyBorder="1" applyAlignment="1">
      <alignment horizontal="center" wrapText="1"/>
    </xf>
    <xf numFmtId="0" fontId="15" fillId="2" borderId="2" xfId="8" applyFont="1" applyFill="1" applyBorder="1" applyAlignment="1">
      <alignment horizontal="center" wrapText="1"/>
    </xf>
    <xf numFmtId="167" fontId="8" fillId="0" borderId="1" xfId="0" applyNumberFormat="1" applyFont="1" applyBorder="1"/>
    <xf numFmtId="168" fontId="8" fillId="0" borderId="0" xfId="0" applyNumberFormat="1" applyFont="1"/>
    <xf numFmtId="43" fontId="7" fillId="0" borderId="1" xfId="3" applyNumberFormat="1" applyFont="1" applyBorder="1" applyAlignment="1">
      <alignment horizontal="right" wrapText="1"/>
    </xf>
    <xf numFmtId="43" fontId="8" fillId="0" borderId="0" xfId="0" applyNumberFormat="1" applyFont="1"/>
    <xf numFmtId="0" fontId="16" fillId="0" borderId="0" xfId="0" applyFont="1" applyAlignment="1">
      <alignment horizontal="center"/>
    </xf>
    <xf numFmtId="0" fontId="1" fillId="0" borderId="1" xfId="0" applyFont="1" applyBorder="1"/>
    <xf numFmtId="43" fontId="1" fillId="0" borderId="1" xfId="1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7" fillId="2" borderId="1" xfId="6" applyFont="1" applyFill="1" applyBorder="1" applyAlignment="1">
      <alignment horizontal="center"/>
    </xf>
    <xf numFmtId="0" fontId="7" fillId="0" borderId="1" xfId="6" applyFont="1" applyBorder="1" applyAlignment="1">
      <alignment horizontal="right" wrapText="1"/>
    </xf>
    <xf numFmtId="0" fontId="7" fillId="0" borderId="1" xfId="6" applyFont="1" applyBorder="1" applyAlignment="1">
      <alignment wrapText="1"/>
    </xf>
    <xf numFmtId="43" fontId="8" fillId="0" borderId="1" xfId="1" applyFont="1" applyBorder="1"/>
    <xf numFmtId="165" fontId="8" fillId="0" borderId="1" xfId="0" applyNumberFormat="1" applyFont="1" applyBorder="1"/>
    <xf numFmtId="0" fontId="9" fillId="0" borderId="0" xfId="0" applyFont="1" applyAlignment="1">
      <alignment vertical="center"/>
    </xf>
    <xf numFmtId="0" fontId="11" fillId="0" borderId="1" xfId="0" applyFont="1" applyBorder="1"/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9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43" fontId="9" fillId="0" borderId="1" xfId="1" applyFont="1" applyBorder="1"/>
    <xf numFmtId="43" fontId="11" fillId="0" borderId="1" xfId="1" applyFont="1" applyBorder="1"/>
    <xf numFmtId="0" fontId="9" fillId="0" borderId="7" xfId="0" applyFont="1" applyBorder="1"/>
    <xf numFmtId="0" fontId="9" fillId="0" borderId="10" xfId="0" applyFont="1" applyBorder="1"/>
    <xf numFmtId="0" fontId="9" fillId="4" borderId="0" xfId="0" applyFont="1" applyFill="1"/>
    <xf numFmtId="43" fontId="9" fillId="0" borderId="1" xfId="0" applyNumberFormat="1" applyFont="1" applyBorder="1"/>
    <xf numFmtId="1" fontId="9" fillId="0" borderId="1" xfId="0" applyNumberFormat="1" applyFont="1" applyBorder="1"/>
    <xf numFmtId="0" fontId="11" fillId="0" borderId="10" xfId="0" applyFont="1" applyBorder="1" applyAlignment="1">
      <alignment vertical="center"/>
    </xf>
    <xf numFmtId="43" fontId="11" fillId="0" borderId="1" xfId="0" applyNumberFormat="1" applyFont="1" applyBorder="1"/>
    <xf numFmtId="43" fontId="9" fillId="0" borderId="1" xfId="1" applyFont="1" applyBorder="1" applyAlignment="1">
      <alignment wrapText="1"/>
    </xf>
    <xf numFmtId="1" fontId="9" fillId="0" borderId="2" xfId="0" applyNumberFormat="1" applyFont="1" applyBorder="1"/>
    <xf numFmtId="43" fontId="9" fillId="0" borderId="4" xfId="1" applyFont="1" applyBorder="1"/>
    <xf numFmtId="43" fontId="19" fillId="0" borderId="1" xfId="5" applyNumberFormat="1" applyFont="1" applyBorder="1" applyAlignment="1">
      <alignment horizontal="right" wrapText="1"/>
    </xf>
    <xf numFmtId="43" fontId="9" fillId="0" borderId="1" xfId="1" applyFont="1" applyBorder="1" applyAlignment="1">
      <alignment horizontal="left" wrapText="1"/>
    </xf>
    <xf numFmtId="164" fontId="19" fillId="0" borderId="1" xfId="5" applyNumberFormat="1" applyFont="1" applyBorder="1" applyAlignment="1">
      <alignment horizontal="right" wrapText="1"/>
    </xf>
    <xf numFmtId="0" fontId="9" fillId="3" borderId="1" xfId="0" applyFont="1" applyFill="1" applyBorder="1"/>
    <xf numFmtId="43" fontId="9" fillId="3" borderId="1" xfId="0" applyNumberFormat="1" applyFont="1" applyFill="1" applyBorder="1"/>
    <xf numFmtId="43" fontId="11" fillId="3" borderId="1" xfId="0" applyNumberFormat="1" applyFont="1" applyFill="1" applyBorder="1"/>
    <xf numFmtId="43" fontId="9" fillId="0" borderId="9" xfId="1" applyFont="1" applyFill="1" applyBorder="1"/>
    <xf numFmtId="165" fontId="20" fillId="0" borderId="0" xfId="0" applyNumberFormat="1" applyFont="1"/>
    <xf numFmtId="0" fontId="9" fillId="3" borderId="0" xfId="0" applyFont="1" applyFill="1"/>
    <xf numFmtId="43" fontId="9" fillId="3" borderId="0" xfId="0" applyNumberFormat="1" applyFont="1" applyFill="1"/>
    <xf numFmtId="0" fontId="11" fillId="4" borderId="0" xfId="0" applyFont="1" applyFill="1"/>
    <xf numFmtId="43" fontId="9" fillId="0" borderId="0" xfId="0" applyNumberFormat="1" applyFont="1"/>
    <xf numFmtId="43" fontId="11" fillId="0" borderId="7" xfId="1" applyFont="1" applyBorder="1"/>
    <xf numFmtId="43" fontId="11" fillId="0" borderId="12" xfId="1" applyFont="1" applyBorder="1"/>
    <xf numFmtId="43" fontId="9" fillId="0" borderId="0" xfId="1" applyFont="1" applyBorder="1"/>
    <xf numFmtId="43" fontId="11" fillId="0" borderId="0" xfId="0" applyNumberFormat="1" applyFont="1"/>
    <xf numFmtId="165" fontId="9" fillId="0" borderId="0" xfId="0" applyNumberFormat="1" applyFont="1"/>
    <xf numFmtId="0" fontId="6" fillId="0" borderId="1" xfId="0" applyFont="1" applyBorder="1" applyAlignment="1">
      <alignment horizontal="center" wrapText="1"/>
    </xf>
    <xf numFmtId="39" fontId="14" fillId="0" borderId="1" xfId="0" applyNumberFormat="1" applyFont="1" applyBorder="1"/>
    <xf numFmtId="37" fontId="14" fillId="0" borderId="1" xfId="0" applyNumberFormat="1" applyFont="1" applyBorder="1" applyAlignment="1">
      <alignment horizontal="center"/>
    </xf>
    <xf numFmtId="43" fontId="14" fillId="0" borderId="1" xfId="1" applyFont="1" applyBorder="1"/>
    <xf numFmtId="43" fontId="14" fillId="0" borderId="1" xfId="0" applyNumberFormat="1" applyFont="1" applyBorder="1"/>
    <xf numFmtId="0" fontId="14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43" fontId="6" fillId="0" borderId="1" xfId="1" applyFont="1" applyBorder="1"/>
    <xf numFmtId="0" fontId="9" fillId="3" borderId="0" xfId="0" applyFont="1" applyFill="1" applyAlignment="1">
      <alignment horizontal="right"/>
    </xf>
    <xf numFmtId="165" fontId="9" fillId="3" borderId="0" xfId="0" applyNumberFormat="1" applyFont="1" applyFill="1"/>
    <xf numFmtId="0" fontId="11" fillId="0" borderId="0" xfId="0" applyFont="1"/>
    <xf numFmtId="0" fontId="23" fillId="0" borderId="0" xfId="0" applyFont="1"/>
    <xf numFmtId="43" fontId="11" fillId="3" borderId="9" xfId="1" applyFont="1" applyFill="1" applyBorder="1"/>
    <xf numFmtId="43" fontId="11" fillId="3" borderId="0" xfId="1" applyFont="1" applyFill="1" applyBorder="1"/>
    <xf numFmtId="43" fontId="9" fillId="0" borderId="0" xfId="1" applyFont="1"/>
    <xf numFmtId="43" fontId="6" fillId="0" borderId="4" xfId="0" applyNumberFormat="1" applyFont="1" applyBorder="1"/>
    <xf numFmtId="43" fontId="14" fillId="0" borderId="4" xfId="1" applyFont="1" applyBorder="1"/>
    <xf numFmtId="0" fontId="24" fillId="0" borderId="1" xfId="0" applyFont="1" applyBorder="1" applyAlignment="1">
      <alignment horizontal="center"/>
    </xf>
    <xf numFmtId="0" fontId="24" fillId="0" borderId="0" xfId="0" applyFont="1" applyAlignment="1">
      <alignment horizontal="center" wrapText="1"/>
    </xf>
    <xf numFmtId="0" fontId="24" fillId="0" borderId="1" xfId="0" applyFont="1" applyBorder="1" applyAlignment="1">
      <alignment horizontal="center" wrapText="1"/>
    </xf>
    <xf numFmtId="0" fontId="24" fillId="0" borderId="1" xfId="0" applyFont="1" applyBorder="1"/>
    <xf numFmtId="0" fontId="23" fillId="0" borderId="1" xfId="0" applyFont="1" applyBorder="1"/>
    <xf numFmtId="43" fontId="16" fillId="0" borderId="1" xfId="1" applyFont="1" applyBorder="1" applyAlignment="1"/>
    <xf numFmtId="164" fontId="25" fillId="0" borderId="1" xfId="7" applyNumberFormat="1" applyFont="1" applyBorder="1" applyAlignment="1">
      <alignment horizontal="right" wrapText="1"/>
    </xf>
    <xf numFmtId="43" fontId="16" fillId="0" borderId="1" xfId="1" applyFont="1" applyBorder="1"/>
    <xf numFmtId="43" fontId="23" fillId="0" borderId="0" xfId="0" applyNumberFormat="1" applyFont="1"/>
    <xf numFmtId="43" fontId="16" fillId="0" borderId="1" xfId="1" applyFont="1" applyBorder="1" applyAlignment="1">
      <alignment horizontal="center"/>
    </xf>
    <xf numFmtId="164" fontId="23" fillId="0" borderId="0" xfId="0" applyNumberFormat="1" applyFont="1"/>
    <xf numFmtId="0" fontId="23" fillId="0" borderId="1" xfId="0" applyFont="1" applyBorder="1" applyAlignment="1">
      <alignment wrapText="1"/>
    </xf>
    <xf numFmtId="0" fontId="16" fillId="0" borderId="1" xfId="0" applyFont="1" applyBorder="1" applyAlignment="1">
      <alignment horizontal="center" wrapText="1"/>
    </xf>
    <xf numFmtId="165" fontId="16" fillId="0" borderId="0" xfId="0" applyNumberFormat="1" applyFont="1" applyAlignment="1">
      <alignment horizontal="center" wrapText="1"/>
    </xf>
    <xf numFmtId="43" fontId="16" fillId="0" borderId="0" xfId="1" applyFont="1" applyBorder="1" applyAlignment="1">
      <alignment horizontal="center"/>
    </xf>
    <xf numFmtId="43" fontId="23" fillId="0" borderId="1" xfId="1" applyFont="1" applyBorder="1"/>
    <xf numFmtId="0" fontId="23" fillId="0" borderId="10" xfId="0" applyFont="1" applyBorder="1"/>
    <xf numFmtId="43" fontId="23" fillId="0" borderId="10" xfId="1" applyFont="1" applyBorder="1"/>
    <xf numFmtId="43" fontId="16" fillId="0" borderId="14" xfId="1" applyFont="1" applyBorder="1"/>
    <xf numFmtId="0" fontId="23" fillId="0" borderId="13" xfId="0" applyFont="1" applyBorder="1"/>
    <xf numFmtId="0" fontId="16" fillId="0" borderId="0" xfId="0" applyFont="1"/>
    <xf numFmtId="165" fontId="23" fillId="0" borderId="0" xfId="0" applyNumberFormat="1" applyFont="1"/>
    <xf numFmtId="43" fontId="16" fillId="0" borderId="0" xfId="1" applyFont="1"/>
    <xf numFmtId="0" fontId="24" fillId="0" borderId="0" xfId="0" applyFont="1" applyAlignment="1">
      <alignment horizontal="center"/>
    </xf>
    <xf numFmtId="43" fontId="23" fillId="0" borderId="0" xfId="1" applyFont="1"/>
    <xf numFmtId="43" fontId="23" fillId="0" borderId="0" xfId="1" applyFont="1" applyBorder="1"/>
    <xf numFmtId="43" fontId="16" fillId="0" borderId="15" xfId="1" applyFont="1" applyBorder="1"/>
    <xf numFmtId="43" fontId="16" fillId="0" borderId="0" xfId="1" applyFont="1" applyBorder="1"/>
    <xf numFmtId="0" fontId="0" fillId="5" borderId="0" xfId="0" applyFill="1" applyProtection="1">
      <protection locked="0"/>
    </xf>
    <xf numFmtId="17" fontId="27" fillId="5" borderId="0" xfId="0" applyNumberFormat="1" applyFont="1" applyFill="1"/>
    <xf numFmtId="2" fontId="0" fillId="0" borderId="0" xfId="0" applyNumberFormat="1"/>
    <xf numFmtId="17" fontId="0" fillId="0" borderId="0" xfId="0" applyNumberFormat="1"/>
    <xf numFmtId="0" fontId="24" fillId="0" borderId="1" xfId="0" quotePrefix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6" fillId="0" borderId="7" xfId="0" applyFont="1" applyBorder="1" applyAlignment="1">
      <alignment wrapText="1"/>
    </xf>
    <xf numFmtId="43" fontId="14" fillId="0" borderId="4" xfId="1" applyFont="1" applyBorder="1" applyAlignment="1"/>
    <xf numFmtId="43" fontId="14" fillId="0" borderId="1" xfId="1" applyFont="1" applyBorder="1" applyAlignment="1"/>
    <xf numFmtId="37" fontId="14" fillId="0" borderId="1" xfId="0" applyNumberFormat="1" applyFont="1" applyBorder="1"/>
    <xf numFmtId="0" fontId="24" fillId="0" borderId="1" xfId="0" applyFont="1" applyBorder="1" applyAlignment="1">
      <alignment horizontal="center"/>
    </xf>
    <xf numFmtId="0" fontId="24" fillId="0" borderId="8" xfId="0" applyFont="1" applyBorder="1" applyAlignment="1">
      <alignment horizontal="center" wrapText="1"/>
    </xf>
    <xf numFmtId="0" fontId="24" fillId="0" borderId="0" xfId="0" applyFont="1" applyAlignment="1">
      <alignment horizontal="center" wrapText="1"/>
    </xf>
    <xf numFmtId="0" fontId="24" fillId="0" borderId="13" xfId="0" applyFont="1" applyBorder="1" applyAlignment="1">
      <alignment horizontal="center" wrapText="1"/>
    </xf>
    <xf numFmtId="0" fontId="24" fillId="0" borderId="1" xfId="0" applyFont="1" applyBorder="1" applyAlignment="1">
      <alignment horizontal="center" wrapText="1"/>
    </xf>
    <xf numFmtId="0" fontId="23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6" fillId="0" borderId="8" xfId="0" applyFont="1" applyBorder="1" applyAlignment="1">
      <alignment horizontal="center" wrapText="1"/>
    </xf>
    <xf numFmtId="0" fontId="26" fillId="0" borderId="0" xfId="0" applyFont="1" applyAlignment="1">
      <alignment horizontal="center" wrapText="1"/>
    </xf>
    <xf numFmtId="0" fontId="16" fillId="0" borderId="0" xfId="0" applyFont="1" applyAlignment="1">
      <alignment horizontal="left" wrapText="1"/>
    </xf>
    <xf numFmtId="0" fontId="21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</cellXfs>
  <cellStyles count="9">
    <cellStyle name="Comma" xfId="1" builtinId="3"/>
    <cellStyle name="Normal" xfId="0" builtinId="0"/>
    <cellStyle name="Normal_ECO INDIVIDUALS LGCS NOV 22" xfId="2" xr:uid="{00000000-0005-0000-0000-000002000000}"/>
    <cellStyle name="Normal_lgc eco dec 21" xfId="3" xr:uid="{00000000-0005-0000-0000-000003000000}"/>
    <cellStyle name="Normal_LGCs Ceo oct 23" xfId="4" xr:uid="{00000000-0005-0000-0000-000004000000}"/>
    <cellStyle name="Normal_lgcs data" xfId="5" xr:uid="{00000000-0005-0000-0000-000005000000}"/>
    <cellStyle name="Normal_states eco dec 21" xfId="6" xr:uid="{00000000-0005-0000-0000-000006000000}"/>
    <cellStyle name="Normal_TOTALDATA" xfId="7" xr:uid="{00000000-0005-0000-0000-000007000000}"/>
    <cellStyle name="Normal_TOTALDATA_1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workbookViewId="0">
      <selection activeCell="A20" sqref="A20"/>
    </sheetView>
  </sheetViews>
  <sheetFormatPr defaultColWidth="9" defaultRowHeight="13.2"/>
  <cols>
    <col min="2" max="2" width="23" customWidth="1"/>
    <col min="6" max="6" width="24.5546875" customWidth="1"/>
  </cols>
  <sheetData>
    <row r="1" spans="1:8" ht="23.1" customHeight="1">
      <c r="B1">
        <f ca="1">MONTH(NOW())</f>
        <v>12</v>
      </c>
      <c r="C1">
        <f ca="1">YEAR(NOW())</f>
        <v>2023</v>
      </c>
    </row>
    <row r="2" spans="1:8" ht="23.1" customHeight="1"/>
    <row r="3" spans="1:8" ht="23.1" customHeight="1">
      <c r="B3" t="s">
        <v>0</v>
      </c>
      <c r="F3" t="s">
        <v>1</v>
      </c>
    </row>
    <row r="4" spans="1:8" ht="23.1" customHeight="1">
      <c r="B4" t="s">
        <v>2</v>
      </c>
      <c r="C4" t="s">
        <v>3</v>
      </c>
      <c r="D4" t="s">
        <v>4</v>
      </c>
      <c r="F4" t="s">
        <v>2</v>
      </c>
      <c r="G4" t="s">
        <v>3</v>
      </c>
      <c r="H4" t="s">
        <v>4</v>
      </c>
    </row>
    <row r="5" spans="1:8" ht="23.1" customHeight="1">
      <c r="B5" s="137" t="e">
        <f>IF(G5=1,F5-1,F5)</f>
        <v>#REF!</v>
      </c>
      <c r="C5" s="137" t="e">
        <f>IF(G5=1,12,G5-1)</f>
        <v>#REF!</v>
      </c>
      <c r="F5" t="e">
        <f>YEAR(ACCTDATE)</f>
        <v>#REF!</v>
      </c>
      <c r="G5" t="e">
        <f>MONTH(ACCTDATE)</f>
        <v>#REF!</v>
      </c>
    </row>
    <row r="6" spans="1:8" ht="23.1" customHeight="1">
      <c r="B6" s="138" t="e">
        <f>LOOKUP(C5,A8:B19)</f>
        <v>#REF!</v>
      </c>
      <c r="F6" s="138" t="e">
        <f>IF(G5=1,LOOKUP(G5,E8:F19),LOOKUP(G5,A8:B19))</f>
        <v>#REF!</v>
      </c>
    </row>
    <row r="8" spans="1:8">
      <c r="A8">
        <v>1</v>
      </c>
      <c r="B8" s="139" t="e">
        <f>D8&amp;"-"&amp;RIGHT(B$5,2)</f>
        <v>#REF!</v>
      </c>
      <c r="D8" s="140" t="s">
        <v>5</v>
      </c>
      <c r="E8">
        <v>1</v>
      </c>
      <c r="F8" s="139" t="e">
        <f>D8&amp;"-"&amp;RIGHT(F$5,2)</f>
        <v>#REF!</v>
      </c>
    </row>
    <row r="9" spans="1:8">
      <c r="A9">
        <v>2</v>
      </c>
      <c r="B9" s="139" t="e">
        <f t="shared" ref="B9:B19" si="0">D9&amp;"-"&amp;RIGHT(B$5,2)</f>
        <v>#REF!</v>
      </c>
      <c r="D9" s="140" t="s">
        <v>6</v>
      </c>
      <c r="E9">
        <v>2</v>
      </c>
      <c r="F9" s="139" t="e">
        <f t="shared" ref="F9:F19" si="1">D9&amp;"-"&amp;RIGHT(F$5,2)</f>
        <v>#REF!</v>
      </c>
    </row>
    <row r="10" spans="1:8">
      <c r="A10">
        <v>3</v>
      </c>
      <c r="B10" s="139" t="e">
        <f t="shared" si="0"/>
        <v>#REF!</v>
      </c>
      <c r="D10" s="140" t="s">
        <v>7</v>
      </c>
      <c r="E10">
        <v>3</v>
      </c>
      <c r="F10" s="139" t="e">
        <f t="shared" si="1"/>
        <v>#REF!</v>
      </c>
    </row>
    <row r="11" spans="1:8">
      <c r="A11">
        <v>4</v>
      </c>
      <c r="B11" s="139" t="e">
        <f t="shared" si="0"/>
        <v>#REF!</v>
      </c>
      <c r="D11" s="140" t="s">
        <v>8</v>
      </c>
      <c r="E11">
        <v>4</v>
      </c>
      <c r="F11" s="139" t="e">
        <f t="shared" si="1"/>
        <v>#REF!</v>
      </c>
    </row>
    <row r="12" spans="1:8">
      <c r="A12">
        <v>5</v>
      </c>
      <c r="B12" s="139" t="e">
        <f t="shared" si="0"/>
        <v>#REF!</v>
      </c>
      <c r="D12" s="140" t="s">
        <v>9</v>
      </c>
      <c r="E12">
        <v>5</v>
      </c>
      <c r="F12" s="139" t="e">
        <f t="shared" si="1"/>
        <v>#REF!</v>
      </c>
    </row>
    <row r="13" spans="1:8">
      <c r="A13">
        <v>6</v>
      </c>
      <c r="B13" s="139" t="e">
        <f t="shared" si="0"/>
        <v>#REF!</v>
      </c>
      <c r="D13" s="140" t="s">
        <v>10</v>
      </c>
      <c r="E13">
        <v>6</v>
      </c>
      <c r="F13" s="139" t="e">
        <f t="shared" si="1"/>
        <v>#REF!</v>
      </c>
    </row>
    <row r="14" spans="1:8">
      <c r="A14">
        <v>7</v>
      </c>
      <c r="B14" s="139" t="e">
        <f t="shared" si="0"/>
        <v>#REF!</v>
      </c>
      <c r="D14" s="140" t="s">
        <v>11</v>
      </c>
      <c r="E14">
        <v>7</v>
      </c>
      <c r="F14" s="139" t="e">
        <f t="shared" si="1"/>
        <v>#REF!</v>
      </c>
    </row>
    <row r="15" spans="1:8">
      <c r="A15">
        <v>8</v>
      </c>
      <c r="B15" s="139" t="e">
        <f t="shared" si="0"/>
        <v>#REF!</v>
      </c>
      <c r="D15" s="140" t="s">
        <v>12</v>
      </c>
      <c r="E15">
        <v>8</v>
      </c>
      <c r="F15" s="139" t="e">
        <f t="shared" si="1"/>
        <v>#REF!</v>
      </c>
    </row>
    <row r="16" spans="1:8">
      <c r="A16">
        <v>9</v>
      </c>
      <c r="B16" s="139" t="e">
        <f t="shared" si="0"/>
        <v>#REF!</v>
      </c>
      <c r="D16" s="140" t="s">
        <v>13</v>
      </c>
      <c r="E16">
        <v>9</v>
      </c>
      <c r="F16" s="139" t="e">
        <f t="shared" si="1"/>
        <v>#REF!</v>
      </c>
    </row>
    <row r="17" spans="1:6">
      <c r="A17">
        <v>10</v>
      </c>
      <c r="B17" s="139" t="e">
        <f t="shared" si="0"/>
        <v>#REF!</v>
      </c>
      <c r="D17" s="140" t="s">
        <v>14</v>
      </c>
      <c r="E17">
        <v>10</v>
      </c>
      <c r="F17" s="139" t="e">
        <f t="shared" si="1"/>
        <v>#REF!</v>
      </c>
    </row>
    <row r="18" spans="1:6">
      <c r="A18">
        <v>11</v>
      </c>
      <c r="B18" s="139" t="e">
        <f t="shared" si="0"/>
        <v>#REF!</v>
      </c>
      <c r="D18" s="140" t="s">
        <v>15</v>
      </c>
      <c r="E18">
        <v>11</v>
      </c>
      <c r="F18" s="139" t="e">
        <f t="shared" si="1"/>
        <v>#REF!</v>
      </c>
    </row>
    <row r="19" spans="1:6">
      <c r="A19">
        <v>12</v>
      </c>
      <c r="B19" s="139" t="e">
        <f t="shared" si="0"/>
        <v>#REF!</v>
      </c>
      <c r="D19" s="140" t="s">
        <v>16</v>
      </c>
      <c r="E19">
        <v>12</v>
      </c>
      <c r="F19" s="139" t="e">
        <f t="shared" si="1"/>
        <v>#REF!</v>
      </c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L43"/>
  <sheetViews>
    <sheetView tabSelected="1" zoomScale="70" zoomScaleNormal="70" workbookViewId="0">
      <selection activeCell="D14" sqref="D14"/>
    </sheetView>
  </sheetViews>
  <sheetFormatPr defaultColWidth="9.109375" defaultRowHeight="21"/>
  <cols>
    <col min="1" max="1" width="6.33203125" style="103" customWidth="1"/>
    <col min="2" max="2" width="40.88671875" style="103" customWidth="1"/>
    <col min="3" max="3" width="35.109375" style="103" customWidth="1"/>
    <col min="4" max="4" width="34.109375" style="103" customWidth="1"/>
    <col min="5" max="5" width="37.6640625" style="103" customWidth="1"/>
    <col min="6" max="6" width="32" style="103" customWidth="1"/>
    <col min="7" max="7" width="34" style="103" customWidth="1"/>
    <col min="8" max="8" width="42.109375" style="103" customWidth="1"/>
    <col min="9" max="9" width="34" style="103" customWidth="1"/>
    <col min="10" max="10" width="31.109375" style="103" customWidth="1"/>
    <col min="11" max="11" width="29.109375" style="103" customWidth="1"/>
    <col min="12" max="12" width="26.44140625" style="103" customWidth="1"/>
    <col min="13" max="16384" width="9.109375" style="103"/>
  </cols>
  <sheetData>
    <row r="1" spans="1:9" ht="30" customHeight="1">
      <c r="A1" s="147" t="s">
        <v>17</v>
      </c>
      <c r="B1" s="147"/>
      <c r="C1" s="147"/>
      <c r="D1" s="147"/>
      <c r="E1" s="147"/>
      <c r="F1" s="147"/>
      <c r="G1" s="147"/>
    </row>
    <row r="2" spans="1:9" ht="30" customHeight="1">
      <c r="A2" s="147" t="s">
        <v>18</v>
      </c>
      <c r="B2" s="147"/>
      <c r="C2" s="147"/>
      <c r="D2" s="147"/>
      <c r="E2" s="147"/>
      <c r="F2" s="147"/>
      <c r="G2" s="147"/>
    </row>
    <row r="3" spans="1:9" ht="30" customHeight="1">
      <c r="A3" s="148" t="s">
        <v>19</v>
      </c>
      <c r="B3" s="149"/>
      <c r="C3" s="149"/>
      <c r="D3" s="149"/>
      <c r="E3" s="149"/>
      <c r="F3" s="149"/>
      <c r="G3" s="150"/>
    </row>
    <row r="4" spans="1:9" ht="40.5" customHeight="1">
      <c r="A4" s="151" t="s">
        <v>20</v>
      </c>
      <c r="B4" s="151"/>
      <c r="C4" s="151"/>
      <c r="D4" s="151"/>
      <c r="E4" s="151"/>
      <c r="F4" s="151"/>
      <c r="G4" s="151"/>
    </row>
    <row r="5" spans="1:9" ht="69" customHeight="1">
      <c r="A5" s="112" t="s">
        <v>21</v>
      </c>
      <c r="B5" s="109" t="s">
        <v>22</v>
      </c>
      <c r="C5" s="109" t="s">
        <v>23</v>
      </c>
      <c r="D5" s="111" t="s">
        <v>24</v>
      </c>
      <c r="E5" s="111" t="s">
        <v>25</v>
      </c>
      <c r="F5" s="109" t="s">
        <v>26</v>
      </c>
      <c r="G5" s="109" t="s">
        <v>27</v>
      </c>
    </row>
    <row r="6" spans="1:9" ht="30" customHeight="1">
      <c r="A6" s="98"/>
      <c r="B6" s="98"/>
      <c r="C6" s="141" t="s">
        <v>28</v>
      </c>
      <c r="D6" s="141" t="s">
        <v>28</v>
      </c>
      <c r="E6" s="141" t="s">
        <v>28</v>
      </c>
      <c r="F6" s="141" t="s">
        <v>28</v>
      </c>
      <c r="G6" s="141" t="s">
        <v>28</v>
      </c>
    </row>
    <row r="7" spans="1:9" ht="30" customHeight="1">
      <c r="A7" s="113">
        <v>1</v>
      </c>
      <c r="B7" s="113" t="s">
        <v>29</v>
      </c>
      <c r="C7" s="114">
        <v>190848021891.93701</v>
      </c>
      <c r="D7" s="114">
        <v>85647118727.616898</v>
      </c>
      <c r="E7" s="115">
        <v>1648495164.5009999</v>
      </c>
      <c r="F7" s="116">
        <v>42399840334.406998</v>
      </c>
      <c r="G7" s="114">
        <f>C7+D7+E7+F7</f>
        <v>320543476118.46185</v>
      </c>
      <c r="H7" s="117"/>
    </row>
    <row r="8" spans="1:9" ht="30" customHeight="1">
      <c r="A8" s="113">
        <v>2</v>
      </c>
      <c r="B8" s="113" t="s">
        <v>30</v>
      </c>
      <c r="C8" s="114">
        <v>96800667140.329407</v>
      </c>
      <c r="D8" s="114">
        <v>43441363181.509598</v>
      </c>
      <c r="E8" s="115">
        <v>5494983881.6700001</v>
      </c>
      <c r="F8" s="116">
        <v>141332801114.69</v>
      </c>
      <c r="G8" s="114">
        <f t="shared" ref="G8:G20" si="0">C8+D8+E8+F8</f>
        <v>287069815318.19897</v>
      </c>
      <c r="H8" s="117"/>
      <c r="I8" s="133"/>
    </row>
    <row r="9" spans="1:9" ht="30" customHeight="1">
      <c r="A9" s="113">
        <v>3</v>
      </c>
      <c r="B9" s="113" t="s">
        <v>31</v>
      </c>
      <c r="C9" s="114">
        <v>74629256852.200104</v>
      </c>
      <c r="D9" s="114">
        <v>33491470117.481098</v>
      </c>
      <c r="E9" s="115">
        <v>3846488717.1690001</v>
      </c>
      <c r="F9" s="116">
        <v>98932960780.283005</v>
      </c>
      <c r="G9" s="114">
        <f t="shared" si="0"/>
        <v>210900176467.13321</v>
      </c>
    </row>
    <row r="10" spans="1:9" ht="30" customHeight="1">
      <c r="A10" s="113">
        <v>4</v>
      </c>
      <c r="B10" s="113" t="s">
        <v>32</v>
      </c>
      <c r="C10" s="114">
        <v>60733777203.873802</v>
      </c>
      <c r="D10" s="118">
        <v>24232763740.312401</v>
      </c>
      <c r="E10" s="114">
        <v>0</v>
      </c>
      <c r="F10" s="114">
        <v>0</v>
      </c>
      <c r="G10" s="114">
        <f t="shared" si="0"/>
        <v>84966540944.186203</v>
      </c>
      <c r="I10" s="133"/>
    </row>
    <row r="11" spans="1:9" ht="30" customHeight="1">
      <c r="A11" s="113">
        <v>5</v>
      </c>
      <c r="B11" s="113" t="s">
        <v>33</v>
      </c>
      <c r="C11" s="114">
        <v>12006582892.280001</v>
      </c>
      <c r="D11" s="118">
        <v>0</v>
      </c>
      <c r="E11" s="114">
        <v>0</v>
      </c>
      <c r="F11" s="114">
        <v>1276209892.5</v>
      </c>
      <c r="G11" s="114">
        <f t="shared" si="0"/>
        <v>13282792784.780001</v>
      </c>
      <c r="H11" s="119"/>
    </row>
    <row r="12" spans="1:9" ht="30" customHeight="1">
      <c r="A12" s="113">
        <v>6</v>
      </c>
      <c r="B12" s="120" t="s">
        <v>34</v>
      </c>
      <c r="C12" s="114">
        <v>16765464590.33</v>
      </c>
      <c r="D12" s="118">
        <v>0</v>
      </c>
      <c r="E12" s="116">
        <v>457915323.47000003</v>
      </c>
      <c r="F12" s="114">
        <v>10865783330.41</v>
      </c>
      <c r="G12" s="114">
        <f t="shared" si="0"/>
        <v>28089163244.209999</v>
      </c>
      <c r="I12" s="117"/>
    </row>
    <row r="13" spans="1:9" ht="30" customHeight="1">
      <c r="A13" s="113">
        <v>7</v>
      </c>
      <c r="B13" s="120" t="s">
        <v>35</v>
      </c>
      <c r="C13" s="114">
        <v>13054152825.059999</v>
      </c>
      <c r="D13" s="118">
        <v>0</v>
      </c>
      <c r="E13" s="116">
        <v>0</v>
      </c>
      <c r="F13" s="114">
        <v>0</v>
      </c>
      <c r="G13" s="114">
        <f t="shared" si="0"/>
        <v>13054152825.059999</v>
      </c>
      <c r="I13" s="117"/>
    </row>
    <row r="14" spans="1:9" ht="30" customHeight="1">
      <c r="A14" s="113">
        <v>8</v>
      </c>
      <c r="B14" s="120" t="s">
        <v>36</v>
      </c>
      <c r="C14" s="114">
        <v>19511168760.029999</v>
      </c>
      <c r="D14" s="114">
        <v>0</v>
      </c>
      <c r="E14" s="116">
        <v>0</v>
      </c>
      <c r="F14" s="114">
        <v>0</v>
      </c>
      <c r="G14" s="114">
        <f t="shared" si="0"/>
        <v>19511168760.029999</v>
      </c>
    </row>
    <row r="15" spans="1:9" ht="54" customHeight="1">
      <c r="A15" s="113">
        <v>9</v>
      </c>
      <c r="B15" s="120" t="s">
        <v>37</v>
      </c>
      <c r="C15" s="114">
        <v>2952771383.3299999</v>
      </c>
      <c r="D15" s="118"/>
      <c r="E15" s="116">
        <v>0</v>
      </c>
      <c r="F15" s="114">
        <v>0</v>
      </c>
      <c r="G15" s="114">
        <f t="shared" si="0"/>
        <v>2952771383.3299999</v>
      </c>
      <c r="I15" s="133"/>
    </row>
    <row r="16" spans="1:9" ht="63">
      <c r="A16" s="113">
        <v>10</v>
      </c>
      <c r="B16" s="120" t="s">
        <v>38</v>
      </c>
      <c r="C16" s="118">
        <v>48488438660.32</v>
      </c>
      <c r="D16" s="118">
        <v>0</v>
      </c>
      <c r="E16" s="116">
        <v>0</v>
      </c>
      <c r="F16" s="114">
        <v>0</v>
      </c>
      <c r="G16" s="114">
        <f t="shared" si="0"/>
        <v>48488438660.32</v>
      </c>
    </row>
    <row r="17" spans="1:12" ht="42">
      <c r="A17" s="113">
        <v>11</v>
      </c>
      <c r="B17" s="120" t="s">
        <v>39</v>
      </c>
      <c r="C17" s="118">
        <v>18163078852.380001</v>
      </c>
      <c r="D17" s="118">
        <v>0</v>
      </c>
      <c r="E17" s="116">
        <v>0</v>
      </c>
      <c r="F17" s="114">
        <v>0</v>
      </c>
      <c r="G17" s="114">
        <f t="shared" si="0"/>
        <v>18163078852.380001</v>
      </c>
    </row>
    <row r="18" spans="1:12" ht="42.75" customHeight="1">
      <c r="A18" s="113">
        <v>12</v>
      </c>
      <c r="B18" s="120" t="s">
        <v>40</v>
      </c>
      <c r="C18" s="118">
        <v>0</v>
      </c>
      <c r="D18" s="118">
        <v>0</v>
      </c>
      <c r="E18" s="116">
        <v>0</v>
      </c>
      <c r="F18" s="116">
        <v>8742235120.5</v>
      </c>
      <c r="G18" s="114">
        <f t="shared" si="0"/>
        <v>8742235120.5</v>
      </c>
    </row>
    <row r="19" spans="1:12" ht="42.75" customHeight="1">
      <c r="A19" s="113">
        <v>13</v>
      </c>
      <c r="B19" s="120" t="s">
        <v>41</v>
      </c>
      <c r="C19" s="118">
        <v>461000000000</v>
      </c>
      <c r="D19" s="118">
        <v>78000000000</v>
      </c>
      <c r="E19" s="116">
        <v>0</v>
      </c>
      <c r="F19" s="114">
        <v>0</v>
      </c>
      <c r="G19" s="114">
        <f t="shared" si="0"/>
        <v>539000000000</v>
      </c>
    </row>
    <row r="20" spans="1:12" ht="30" customHeight="1">
      <c r="A20" s="113"/>
      <c r="B20" s="121" t="s">
        <v>42</v>
      </c>
      <c r="C20" s="118">
        <f>SUM(C7:C19)</f>
        <v>1014953381052.0704</v>
      </c>
      <c r="D20" s="118">
        <f>SUM(D7:D19)</f>
        <v>264812715766.92001</v>
      </c>
      <c r="E20" s="118">
        <f>SUM(E7:E19)</f>
        <v>11447883086.809999</v>
      </c>
      <c r="F20" s="118">
        <f>SUM(F7:F19)</f>
        <v>303549830572.78998</v>
      </c>
      <c r="G20" s="114">
        <f t="shared" si="0"/>
        <v>1594763810478.5906</v>
      </c>
    </row>
    <row r="21" spans="1:12" ht="50.25" customHeight="1">
      <c r="B21" s="122"/>
      <c r="C21" s="123"/>
      <c r="D21" s="123"/>
    </row>
    <row r="22" spans="1:12" ht="50.25" customHeight="1">
      <c r="B22" s="122"/>
      <c r="C22" s="123"/>
      <c r="D22" s="123"/>
    </row>
    <row r="23" spans="1:12" ht="52.95" customHeight="1">
      <c r="A23" s="152" t="s">
        <v>43</v>
      </c>
      <c r="B23" s="152"/>
      <c r="C23" s="152"/>
      <c r="D23" s="152"/>
      <c r="E23" s="152"/>
      <c r="F23" s="152"/>
      <c r="G23" s="152"/>
      <c r="H23" s="152"/>
      <c r="I23" s="152"/>
    </row>
    <row r="24" spans="1:12" ht="40.950000000000003" customHeight="1">
      <c r="A24" s="155" t="s">
        <v>44</v>
      </c>
      <c r="B24" s="156"/>
      <c r="C24" s="156"/>
      <c r="D24" s="156"/>
      <c r="E24" s="156"/>
      <c r="F24" s="156"/>
      <c r="G24" s="156"/>
      <c r="H24" s="156"/>
      <c r="I24" s="156"/>
    </row>
    <row r="25" spans="1:12" ht="30" customHeight="1">
      <c r="A25" s="98">
        <v>0</v>
      </c>
      <c r="B25" s="98">
        <v>1</v>
      </c>
      <c r="C25" s="98">
        <v>2</v>
      </c>
      <c r="D25" s="98" t="s">
        <v>45</v>
      </c>
      <c r="E25" s="98">
        <v>5</v>
      </c>
      <c r="F25" s="98">
        <v>6</v>
      </c>
      <c r="G25" s="98">
        <v>7</v>
      </c>
      <c r="H25" s="98">
        <v>8</v>
      </c>
      <c r="I25" s="98" t="s">
        <v>46</v>
      </c>
      <c r="J25" s="47"/>
      <c r="K25" s="47"/>
      <c r="L25" s="47"/>
    </row>
    <row r="26" spans="1:12" ht="86.25" customHeight="1">
      <c r="A26" s="121" t="s">
        <v>21</v>
      </c>
      <c r="B26" s="121" t="s">
        <v>22</v>
      </c>
      <c r="C26" s="121" t="s">
        <v>47</v>
      </c>
      <c r="D26" s="121" t="s">
        <v>48</v>
      </c>
      <c r="E26" s="121" t="s">
        <v>49</v>
      </c>
      <c r="F26" s="111" t="s">
        <v>24</v>
      </c>
      <c r="G26" s="111" t="s">
        <v>25</v>
      </c>
      <c r="H26" s="109" t="s">
        <v>26</v>
      </c>
      <c r="I26" s="111" t="s">
        <v>27</v>
      </c>
      <c r="J26" s="110"/>
      <c r="K26" s="110"/>
      <c r="L26" s="110"/>
    </row>
    <row r="27" spans="1:12" ht="22.8">
      <c r="A27" s="113"/>
      <c r="B27" s="113"/>
      <c r="C27" s="141" t="s">
        <v>28</v>
      </c>
      <c r="D27" s="141" t="s">
        <v>28</v>
      </c>
      <c r="E27" s="141" t="s">
        <v>28</v>
      </c>
      <c r="F27" s="141" t="s">
        <v>28</v>
      </c>
      <c r="G27" s="141" t="s">
        <v>28</v>
      </c>
      <c r="H27" s="141" t="s">
        <v>28</v>
      </c>
      <c r="I27" s="141" t="s">
        <v>28</v>
      </c>
      <c r="J27" s="132"/>
      <c r="K27" s="132"/>
      <c r="L27" s="132"/>
    </row>
    <row r="28" spans="1:12">
      <c r="A28" s="113">
        <v>1</v>
      </c>
      <c r="B28" s="113" t="s">
        <v>50</v>
      </c>
      <c r="C28" s="124">
        <v>175704803753.966</v>
      </c>
      <c r="D28" s="124">
        <f>-87418881690.53</f>
        <v>-87418881690.529999</v>
      </c>
      <c r="E28" s="124">
        <f>C28+D28</f>
        <v>88285922063.436005</v>
      </c>
      <c r="F28" s="124">
        <v>78851276732.904694</v>
      </c>
      <c r="G28" s="124">
        <v>1538595486.8699999</v>
      </c>
      <c r="H28" s="124">
        <v>39573184312.113197</v>
      </c>
      <c r="I28" s="124">
        <f>E28+F28+G28+H28</f>
        <v>208248978595.32388</v>
      </c>
      <c r="J28" s="134"/>
      <c r="K28" s="134"/>
      <c r="L28" s="134"/>
    </row>
    <row r="29" spans="1:12">
      <c r="A29" s="113">
        <v>2</v>
      </c>
      <c r="B29" s="113" t="s">
        <v>51</v>
      </c>
      <c r="C29" s="124">
        <v>3622779458.8446999</v>
      </c>
      <c r="D29" s="124">
        <v>0</v>
      </c>
      <c r="E29" s="124">
        <f t="shared" ref="E29:E32" si="1">C29+D29</f>
        <v>3622779458.8446999</v>
      </c>
      <c r="F29" s="124">
        <v>1625799520.2660999</v>
      </c>
      <c r="G29" s="124">
        <v>0</v>
      </c>
      <c r="H29" s="124">
        <v>0</v>
      </c>
      <c r="I29" s="124">
        <f t="shared" ref="I29:I32" si="2">E29+F29+G29+H29</f>
        <v>5248578979.1107998</v>
      </c>
      <c r="J29" s="134"/>
      <c r="K29" s="134"/>
      <c r="L29" s="134"/>
    </row>
    <row r="30" spans="1:12">
      <c r="A30" s="113">
        <v>3</v>
      </c>
      <c r="B30" s="113" t="s">
        <v>52</v>
      </c>
      <c r="C30" s="124">
        <v>1811389729.4223001</v>
      </c>
      <c r="D30" s="124">
        <v>0</v>
      </c>
      <c r="E30" s="124">
        <f t="shared" si="1"/>
        <v>1811389729.4223001</v>
      </c>
      <c r="F30" s="124">
        <v>812899760.13300002</v>
      </c>
      <c r="G30" s="124">
        <v>0</v>
      </c>
      <c r="H30" s="124">
        <v>0</v>
      </c>
      <c r="I30" s="124">
        <f t="shared" si="2"/>
        <v>2624289489.5553002</v>
      </c>
      <c r="J30" s="134"/>
      <c r="K30" s="134"/>
      <c r="L30" s="134"/>
    </row>
    <row r="31" spans="1:12" ht="42">
      <c r="A31" s="113">
        <v>4</v>
      </c>
      <c r="B31" s="120" t="s">
        <v>53</v>
      </c>
      <c r="C31" s="124">
        <v>6086269490.8590002</v>
      </c>
      <c r="D31" s="124">
        <v>0</v>
      </c>
      <c r="E31" s="124">
        <f t="shared" si="1"/>
        <v>6086269490.8590002</v>
      </c>
      <c r="F31" s="124">
        <v>2731343194.0469999</v>
      </c>
      <c r="G31" s="124">
        <v>0</v>
      </c>
      <c r="H31" s="124">
        <v>0</v>
      </c>
      <c r="I31" s="124">
        <f t="shared" si="2"/>
        <v>8817612684.9060001</v>
      </c>
      <c r="J31" s="134"/>
      <c r="K31" s="134"/>
      <c r="L31" s="134"/>
    </row>
    <row r="32" spans="1:12">
      <c r="A32" s="125">
        <v>5</v>
      </c>
      <c r="B32" s="125" t="s">
        <v>54</v>
      </c>
      <c r="C32" s="126">
        <v>3622779458.8446999</v>
      </c>
      <c r="D32" s="126">
        <f>-97124889</f>
        <v>-97124889</v>
      </c>
      <c r="E32" s="126">
        <f t="shared" si="1"/>
        <v>3525654569.8446999</v>
      </c>
      <c r="F32" s="126">
        <v>1625799520.2660999</v>
      </c>
      <c r="G32" s="126">
        <v>109899677.63</v>
      </c>
      <c r="H32" s="126">
        <v>2826656022.2937999</v>
      </c>
      <c r="I32" s="124">
        <f t="shared" si="2"/>
        <v>8088009790.0345993</v>
      </c>
      <c r="J32" s="134"/>
      <c r="K32" s="134"/>
      <c r="L32" s="134"/>
    </row>
    <row r="33" spans="1:12" ht="36.75" customHeight="1">
      <c r="A33" s="113"/>
      <c r="B33" s="98" t="s">
        <v>27</v>
      </c>
      <c r="C33" s="127">
        <f>SUM(C28:C32)</f>
        <v>190848021891.93671</v>
      </c>
      <c r="D33" s="127">
        <f t="shared" ref="D33:F33" si="3">SUM(D28:D32)</f>
        <v>-87516006579.529999</v>
      </c>
      <c r="E33" s="127">
        <f t="shared" si="3"/>
        <v>103332015312.40669</v>
      </c>
      <c r="F33" s="127">
        <f t="shared" si="3"/>
        <v>85647118727.616882</v>
      </c>
      <c r="G33" s="127">
        <f t="shared" ref="G33:I33" si="4">SUM(G28:G32)</f>
        <v>1648495164.5</v>
      </c>
      <c r="H33" s="127">
        <f t="shared" si="4"/>
        <v>42399840334.406998</v>
      </c>
      <c r="I33" s="135">
        <f t="shared" si="4"/>
        <v>233027469538.9306</v>
      </c>
      <c r="J33" s="136"/>
      <c r="K33" s="136"/>
      <c r="L33" s="136"/>
    </row>
    <row r="34" spans="1:12">
      <c r="B34" s="128"/>
      <c r="G34" s="117"/>
      <c r="K34" s="117"/>
    </row>
    <row r="35" spans="1:12" ht="12.75" hidden="1" customHeight="1">
      <c r="A35" s="152" t="s">
        <v>55</v>
      </c>
      <c r="B35" s="152"/>
      <c r="C35" s="152"/>
    </row>
    <row r="36" spans="1:12" ht="67.95" customHeight="1">
      <c r="A36" s="157" t="s">
        <v>56</v>
      </c>
      <c r="B36" s="157"/>
      <c r="C36" s="157"/>
      <c r="D36" s="157"/>
      <c r="E36" s="157"/>
      <c r="F36" s="157"/>
      <c r="G36" s="157"/>
      <c r="H36" s="157"/>
      <c r="I36" s="157"/>
    </row>
    <row r="37" spans="1:12" ht="42.75" customHeight="1">
      <c r="B37" s="129"/>
      <c r="C37" s="129"/>
      <c r="F37" s="130"/>
      <c r="H37" s="117"/>
      <c r="I37" s="117"/>
    </row>
    <row r="38" spans="1:12">
      <c r="B38" s="129"/>
      <c r="C38" s="129"/>
      <c r="F38" s="130"/>
    </row>
    <row r="39" spans="1:12">
      <c r="B39" s="131"/>
      <c r="C39" s="129"/>
    </row>
    <row r="40" spans="1:12" ht="22.8">
      <c r="A40" s="154" t="s">
        <v>57</v>
      </c>
      <c r="B40" s="154"/>
      <c r="C40" s="154"/>
      <c r="D40" s="154"/>
      <c r="E40" s="154"/>
      <c r="F40" s="154"/>
      <c r="G40" s="154"/>
      <c r="H40" s="154"/>
      <c r="I40" s="154"/>
    </row>
    <row r="41" spans="1:12" ht="35.25" customHeight="1">
      <c r="A41" s="154" t="s">
        <v>58</v>
      </c>
      <c r="B41" s="154"/>
      <c r="C41" s="154"/>
      <c r="D41" s="154"/>
      <c r="E41" s="154"/>
      <c r="F41" s="154"/>
      <c r="G41" s="154"/>
      <c r="H41" s="154"/>
      <c r="I41" s="154"/>
      <c r="J41" s="154"/>
    </row>
    <row r="42" spans="1:12" ht="30.75" customHeight="1">
      <c r="A42" s="153" t="s">
        <v>59</v>
      </c>
      <c r="B42" s="153"/>
      <c r="C42" s="153"/>
      <c r="D42" s="153"/>
      <c r="E42" s="153"/>
      <c r="F42" s="153"/>
      <c r="G42" s="153"/>
      <c r="H42" s="153"/>
      <c r="I42" s="153"/>
      <c r="J42" s="153"/>
    </row>
    <row r="43" spans="1:12" ht="22.8">
      <c r="A43" s="154" t="s">
        <v>60</v>
      </c>
      <c r="B43" s="154"/>
      <c r="C43" s="154"/>
      <c r="D43" s="154"/>
      <c r="E43" s="154"/>
      <c r="F43" s="154"/>
      <c r="G43" s="154"/>
      <c r="H43" s="154"/>
      <c r="I43" s="154"/>
      <c r="J43" s="154"/>
    </row>
  </sheetData>
  <mergeCells count="12">
    <mergeCell ref="A42:J42"/>
    <mergeCell ref="A43:J43"/>
    <mergeCell ref="A24:I24"/>
    <mergeCell ref="A35:C35"/>
    <mergeCell ref="A36:I36"/>
    <mergeCell ref="A40:I40"/>
    <mergeCell ref="A41:J41"/>
    <mergeCell ref="A1:G1"/>
    <mergeCell ref="A2:G2"/>
    <mergeCell ref="A3:G3"/>
    <mergeCell ref="A4:G4"/>
    <mergeCell ref="A23:I23"/>
  </mergeCells>
  <pageMargins left="0.74803149606299202" right="0.74803149606299202" top="0.39370078740157499" bottom="0.41" header="0.511811023622047" footer="0.511811023622047"/>
  <pageSetup scale="42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55"/>
  <sheetViews>
    <sheetView workbookViewId="0">
      <selection sqref="A1:U47"/>
    </sheetView>
  </sheetViews>
  <sheetFormatPr defaultColWidth="8.88671875" defaultRowHeight="13.2"/>
  <cols>
    <col min="1" max="1" width="4.109375" style="16" customWidth="1"/>
    <col min="2" max="2" width="22.44140625" style="16" customWidth="1"/>
    <col min="3" max="3" width="7.44140625" style="16" customWidth="1"/>
    <col min="4" max="4" width="25.5546875" style="16" customWidth="1"/>
    <col min="5" max="5" width="23.6640625" style="16" customWidth="1"/>
    <col min="6" max="6" width="28.33203125" style="16" customWidth="1"/>
    <col min="7" max="7" width="21.33203125" style="16" customWidth="1"/>
    <col min="8" max="8" width="24.44140625" style="16" customWidth="1"/>
    <col min="9" max="9" width="22.6640625" style="16" customWidth="1"/>
    <col min="10" max="12" width="25.5546875" style="16" customWidth="1"/>
    <col min="13" max="18" width="22" style="16" customWidth="1"/>
    <col min="19" max="19" width="28" style="16" customWidth="1"/>
    <col min="20" max="20" width="29.44140625" style="16" customWidth="1"/>
    <col min="21" max="21" width="6.44140625" style="16" customWidth="1"/>
    <col min="22" max="22" width="8.88671875" style="16"/>
    <col min="23" max="23" width="16.33203125" style="16" customWidth="1"/>
    <col min="24" max="24" width="16.88671875" style="16" customWidth="1"/>
    <col min="25" max="25" width="21" style="16" customWidth="1"/>
    <col min="26" max="26" width="8.88671875" style="16"/>
    <col min="27" max="27" width="17.44140625" style="16" customWidth="1"/>
    <col min="28" max="28" width="12.33203125" style="16" customWidth="1"/>
    <col min="29" max="29" width="17.88671875" style="16" customWidth="1"/>
    <col min="30" max="31" width="8.88671875" style="16"/>
    <col min="32" max="32" width="17.88671875" style="16" customWidth="1"/>
    <col min="33" max="33" width="16.33203125" style="16" customWidth="1"/>
    <col min="34" max="34" width="17.88671875" style="16" customWidth="1"/>
    <col min="35" max="16384" width="8.88671875" style="16"/>
  </cols>
  <sheetData>
    <row r="1" spans="1:34" ht="22.8">
      <c r="A1" s="158" t="s">
        <v>61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</row>
    <row r="2" spans="1:34" ht="24.6">
      <c r="A2" s="159" t="s">
        <v>62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</row>
    <row r="3" spans="1:34" ht="18" customHeight="1">
      <c r="A3" s="160" t="s">
        <v>63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</row>
    <row r="4" spans="1:34" ht="17.399999999999999">
      <c r="A4" s="161" t="s">
        <v>64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</row>
    <row r="5" spans="1:34" ht="20.399999999999999"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</row>
    <row r="6" spans="1:34" ht="15.6">
      <c r="A6" s="6">
        <v>1</v>
      </c>
      <c r="B6" s="6">
        <v>2</v>
      </c>
      <c r="C6" s="6">
        <v>3</v>
      </c>
      <c r="D6" s="6">
        <v>4</v>
      </c>
      <c r="E6" s="6">
        <v>5</v>
      </c>
      <c r="F6" s="6" t="s">
        <v>65</v>
      </c>
      <c r="G6" s="6">
        <v>7</v>
      </c>
      <c r="H6" s="6">
        <v>8</v>
      </c>
      <c r="I6" s="6">
        <v>9</v>
      </c>
      <c r="J6" s="6" t="s">
        <v>66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>
        <v>16</v>
      </c>
      <c r="Q6" s="6">
        <v>17</v>
      </c>
      <c r="R6" s="6">
        <v>18</v>
      </c>
      <c r="S6" s="6" t="s">
        <v>67</v>
      </c>
      <c r="T6" s="6" t="s">
        <v>68</v>
      </c>
      <c r="U6" s="27"/>
    </row>
    <row r="7" spans="1:34" ht="12.75" customHeight="1">
      <c r="A7" s="166" t="s">
        <v>21</v>
      </c>
      <c r="B7" s="166" t="s">
        <v>22</v>
      </c>
      <c r="C7" s="166" t="s">
        <v>69</v>
      </c>
      <c r="D7" s="166" t="s">
        <v>70</v>
      </c>
      <c r="E7" s="166" t="s">
        <v>71</v>
      </c>
      <c r="F7" s="166" t="s">
        <v>72</v>
      </c>
      <c r="G7" s="162" t="s">
        <v>73</v>
      </c>
      <c r="H7" s="163"/>
      <c r="I7" s="164"/>
      <c r="J7" s="166" t="s">
        <v>49</v>
      </c>
      <c r="K7" s="166" t="s">
        <v>74</v>
      </c>
      <c r="L7" s="166" t="s">
        <v>25</v>
      </c>
      <c r="M7" s="166" t="s">
        <v>75</v>
      </c>
      <c r="N7" s="166" t="s">
        <v>76</v>
      </c>
      <c r="O7" s="166" t="s">
        <v>77</v>
      </c>
      <c r="P7" s="166" t="s">
        <v>78</v>
      </c>
      <c r="Q7" s="166" t="s">
        <v>79</v>
      </c>
      <c r="R7" s="166" t="s">
        <v>80</v>
      </c>
      <c r="S7" s="166" t="s">
        <v>81</v>
      </c>
      <c r="T7" s="166" t="s">
        <v>82</v>
      </c>
      <c r="U7" s="168" t="s">
        <v>21</v>
      </c>
    </row>
    <row r="8" spans="1:34" ht="50.25" customHeight="1">
      <c r="A8" s="167"/>
      <c r="B8" s="167"/>
      <c r="C8" s="167"/>
      <c r="D8" s="167"/>
      <c r="E8" s="167"/>
      <c r="F8" s="167"/>
      <c r="G8" s="92" t="s">
        <v>83</v>
      </c>
      <c r="H8" s="92" t="s">
        <v>84</v>
      </c>
      <c r="I8" s="92" t="s">
        <v>85</v>
      </c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9"/>
    </row>
    <row r="9" spans="1:34" ht="21" customHeight="1">
      <c r="A9" s="27"/>
      <c r="B9" s="27"/>
      <c r="C9" s="27"/>
      <c r="D9" s="142" t="s">
        <v>28</v>
      </c>
      <c r="E9" s="142" t="s">
        <v>28</v>
      </c>
      <c r="F9" s="142" t="s">
        <v>28</v>
      </c>
      <c r="G9" s="142" t="s">
        <v>28</v>
      </c>
      <c r="H9" s="142" t="s">
        <v>28</v>
      </c>
      <c r="I9" s="142" t="s">
        <v>28</v>
      </c>
      <c r="J9" s="142" t="s">
        <v>28</v>
      </c>
      <c r="K9" s="142" t="s">
        <v>28</v>
      </c>
      <c r="L9" s="142" t="s">
        <v>28</v>
      </c>
      <c r="M9" s="142" t="s">
        <v>28</v>
      </c>
      <c r="N9" s="142" t="s">
        <v>28</v>
      </c>
      <c r="O9" s="142" t="s">
        <v>28</v>
      </c>
      <c r="P9" s="142" t="s">
        <v>28</v>
      </c>
      <c r="Q9" s="142" t="s">
        <v>28</v>
      </c>
      <c r="R9" s="142" t="s">
        <v>28</v>
      </c>
      <c r="S9" s="142" t="s">
        <v>28</v>
      </c>
      <c r="T9" s="142" t="s">
        <v>28</v>
      </c>
      <c r="U9" s="27"/>
    </row>
    <row r="10" spans="1:34" ht="30" customHeight="1">
      <c r="A10" s="27">
        <v>1</v>
      </c>
      <c r="B10" s="93" t="s">
        <v>86</v>
      </c>
      <c r="C10" s="94">
        <v>17</v>
      </c>
      <c r="D10" s="95">
        <v>2325921201.1838002</v>
      </c>
      <c r="E10" s="95">
        <v>350094635.67449999</v>
      </c>
      <c r="F10" s="96">
        <f>D10+E10</f>
        <v>2676015836.8583002</v>
      </c>
      <c r="G10" s="95">
        <v>157383837.72</v>
      </c>
      <c r="H10" s="95">
        <v>0</v>
      </c>
      <c r="I10" s="95">
        <f>439109333.2-G10-H10</f>
        <v>281725495.48000002</v>
      </c>
      <c r="J10" s="95">
        <f>F10-G10-H10-I10</f>
        <v>2236906503.6583004</v>
      </c>
      <c r="K10" s="95">
        <v>1226086623.6881001</v>
      </c>
      <c r="L10" s="95">
        <v>139672554.96939999</v>
      </c>
      <c r="M10" s="95">
        <v>93315542.653099999</v>
      </c>
      <c r="N10" s="95">
        <f>M10/2</f>
        <v>46657771.326549999</v>
      </c>
      <c r="O10" s="95">
        <f>M10-N10</f>
        <v>46657771.326549999</v>
      </c>
      <c r="P10" s="95">
        <v>2935528758.5943999</v>
      </c>
      <c r="Q10" s="95">
        <v>0</v>
      </c>
      <c r="R10" s="95">
        <f>P10-Q10</f>
        <v>2935528758.5943999</v>
      </c>
      <c r="S10" s="107">
        <f>F10+K10+L10+M10+P10</f>
        <v>7070619316.7632999</v>
      </c>
      <c r="T10" s="108">
        <f>J10+K10+L10+O10+R10</f>
        <v>6584852212.2367496</v>
      </c>
      <c r="U10" s="27">
        <v>1</v>
      </c>
      <c r="AH10" s="91">
        <v>0</v>
      </c>
    </row>
    <row r="11" spans="1:34" ht="30" customHeight="1">
      <c r="A11" s="27">
        <v>2</v>
      </c>
      <c r="B11" s="93" t="s">
        <v>87</v>
      </c>
      <c r="C11" s="97">
        <v>21</v>
      </c>
      <c r="D11" s="95">
        <v>2474380177.8010998</v>
      </c>
      <c r="E11" s="95">
        <v>0</v>
      </c>
      <c r="F11" s="96">
        <f t="shared" ref="F11:F46" si="0">D11+E11</f>
        <v>2474380177.8010998</v>
      </c>
      <c r="G11" s="95">
        <v>285080208.19999999</v>
      </c>
      <c r="H11" s="95">
        <v>0</v>
      </c>
      <c r="I11" s="95">
        <f>646199727.8-G11-H11</f>
        <v>361119519.59999996</v>
      </c>
      <c r="J11" s="95">
        <f t="shared" ref="J11:J46" si="1">F11-G11-H11-I11</f>
        <v>1828180450.0011001</v>
      </c>
      <c r="K11" s="95">
        <v>1110430858.8847001</v>
      </c>
      <c r="L11" s="95">
        <v>124918867.3054</v>
      </c>
      <c r="M11" s="95">
        <v>99271690.246700004</v>
      </c>
      <c r="N11" s="95">
        <v>0</v>
      </c>
      <c r="O11" s="95">
        <f t="shared" ref="O11:O45" si="2">M11-N11</f>
        <v>99271690.246700004</v>
      </c>
      <c r="P11" s="95">
        <v>3063009301.7086</v>
      </c>
      <c r="Q11" s="95">
        <v>0</v>
      </c>
      <c r="R11" s="95">
        <f t="shared" ref="R11:R46" si="3">P11-Q11</f>
        <v>3063009301.7086</v>
      </c>
      <c r="S11" s="107">
        <f t="shared" ref="S11:S46" si="4">F11+K11+L11+M11+P11</f>
        <v>6872010895.9464989</v>
      </c>
      <c r="T11" s="108">
        <f t="shared" ref="T11:T46" si="5">J11+K11+L11+O11+R11</f>
        <v>6225811168.1464996</v>
      </c>
      <c r="U11" s="27">
        <v>2</v>
      </c>
      <c r="AH11" s="91">
        <v>0</v>
      </c>
    </row>
    <row r="12" spans="1:34" ht="30" customHeight="1">
      <c r="A12" s="27">
        <v>3</v>
      </c>
      <c r="B12" s="93" t="s">
        <v>88</v>
      </c>
      <c r="C12" s="97">
        <v>31</v>
      </c>
      <c r="D12" s="95">
        <v>2497374398.3344002</v>
      </c>
      <c r="E12" s="95">
        <v>12727779898.954399</v>
      </c>
      <c r="F12" s="96">
        <f t="shared" si="0"/>
        <v>15225154297.288799</v>
      </c>
      <c r="G12" s="95">
        <v>136710182.97</v>
      </c>
      <c r="H12" s="95">
        <v>0</v>
      </c>
      <c r="I12" s="95">
        <f>1717731490.06-G12-H12</f>
        <v>1581021307.0899999</v>
      </c>
      <c r="J12" s="95">
        <f t="shared" si="1"/>
        <v>13507422807.2288</v>
      </c>
      <c r="K12" s="95">
        <v>6793338825.7090998</v>
      </c>
      <c r="L12" s="95">
        <v>138800002.24540001</v>
      </c>
      <c r="M12" s="95">
        <v>100194214.2625</v>
      </c>
      <c r="N12" s="95">
        <f>M12/2</f>
        <v>50097107.131250001</v>
      </c>
      <c r="O12" s="95">
        <f t="shared" si="2"/>
        <v>50097107.131250001</v>
      </c>
      <c r="P12" s="95">
        <v>3330849633.5439</v>
      </c>
      <c r="Q12" s="95">
        <v>0</v>
      </c>
      <c r="R12" s="95">
        <f t="shared" si="3"/>
        <v>3330849633.5439</v>
      </c>
      <c r="S12" s="107">
        <f t="shared" si="4"/>
        <v>25588336973.049698</v>
      </c>
      <c r="T12" s="108">
        <f t="shared" si="5"/>
        <v>23820508375.858448</v>
      </c>
      <c r="U12" s="27">
        <v>3</v>
      </c>
      <c r="AH12" s="91">
        <v>0</v>
      </c>
    </row>
    <row r="13" spans="1:34" ht="30" customHeight="1">
      <c r="A13" s="27">
        <v>4</v>
      </c>
      <c r="B13" s="93" t="s">
        <v>89</v>
      </c>
      <c r="C13" s="97">
        <v>21</v>
      </c>
      <c r="D13" s="95">
        <v>2469744717.8441</v>
      </c>
      <c r="E13" s="95">
        <v>536955937.08039999</v>
      </c>
      <c r="F13" s="96">
        <f t="shared" si="0"/>
        <v>3006700654.9245</v>
      </c>
      <c r="G13" s="95">
        <v>132818158.09</v>
      </c>
      <c r="H13" s="95">
        <v>0</v>
      </c>
      <c r="I13" s="95">
        <f>239752070.86-G13-H13</f>
        <v>106933912.77000001</v>
      </c>
      <c r="J13" s="95">
        <f t="shared" si="1"/>
        <v>2766948584.0644999</v>
      </c>
      <c r="K13" s="95">
        <v>1378175011.296</v>
      </c>
      <c r="L13" s="95">
        <v>182469702.51530001</v>
      </c>
      <c r="M13" s="95">
        <v>99085716.422000006</v>
      </c>
      <c r="N13" s="95">
        <v>0</v>
      </c>
      <c r="O13" s="95">
        <f t="shared" si="2"/>
        <v>99085716.422000006</v>
      </c>
      <c r="P13" s="95">
        <v>3546543073.6925998</v>
      </c>
      <c r="Q13" s="95">
        <v>0</v>
      </c>
      <c r="R13" s="95">
        <f t="shared" si="3"/>
        <v>3546543073.6925998</v>
      </c>
      <c r="S13" s="107">
        <f t="shared" si="4"/>
        <v>8212974158.850399</v>
      </c>
      <c r="T13" s="108">
        <f t="shared" si="5"/>
        <v>7973222087.9904003</v>
      </c>
      <c r="U13" s="27">
        <v>4</v>
      </c>
      <c r="AH13" s="91">
        <v>0</v>
      </c>
    </row>
    <row r="14" spans="1:34" ht="30" customHeight="1">
      <c r="A14" s="27">
        <v>5</v>
      </c>
      <c r="B14" s="93" t="s">
        <v>90</v>
      </c>
      <c r="C14" s="97">
        <v>20</v>
      </c>
      <c r="D14" s="95">
        <v>2971185641.7210999</v>
      </c>
      <c r="E14" s="95">
        <v>0</v>
      </c>
      <c r="F14" s="96">
        <f t="shared" si="0"/>
        <v>2971185641.7210999</v>
      </c>
      <c r="G14" s="95">
        <v>480251603.99000001</v>
      </c>
      <c r="H14" s="95">
        <v>201255000</v>
      </c>
      <c r="I14" s="95">
        <f>1997039348.59-G14-H14</f>
        <v>1315532744.5999999</v>
      </c>
      <c r="J14" s="95">
        <f t="shared" si="1"/>
        <v>974146293.13110018</v>
      </c>
      <c r="K14" s="95">
        <v>1333382902.7746999</v>
      </c>
      <c r="L14" s="95">
        <v>140846647.82390001</v>
      </c>
      <c r="M14" s="95">
        <v>119203436.6168</v>
      </c>
      <c r="N14" s="95">
        <v>0</v>
      </c>
      <c r="O14" s="95">
        <f t="shared" si="2"/>
        <v>119203436.6168</v>
      </c>
      <c r="P14" s="95">
        <v>3440210083.1209002</v>
      </c>
      <c r="Q14" s="95">
        <v>0</v>
      </c>
      <c r="R14" s="95">
        <f t="shared" si="3"/>
        <v>3440210083.1209002</v>
      </c>
      <c r="S14" s="107">
        <f t="shared" si="4"/>
        <v>8004828712.0574007</v>
      </c>
      <c r="T14" s="108">
        <f t="shared" si="5"/>
        <v>6007789363.4673996</v>
      </c>
      <c r="U14" s="27">
        <v>5</v>
      </c>
      <c r="AH14" s="91">
        <v>0</v>
      </c>
    </row>
    <row r="15" spans="1:34" ht="30" customHeight="1">
      <c r="A15" s="27">
        <v>6</v>
      </c>
      <c r="B15" s="93" t="s">
        <v>91</v>
      </c>
      <c r="C15" s="97">
        <v>8</v>
      </c>
      <c r="D15" s="95">
        <v>2197832868.1062999</v>
      </c>
      <c r="E15" s="95">
        <v>11529612807.583</v>
      </c>
      <c r="F15" s="96">
        <f t="shared" si="0"/>
        <v>13727445675.689301</v>
      </c>
      <c r="G15" s="95">
        <v>78182606.849999994</v>
      </c>
      <c r="H15" s="95">
        <v>0</v>
      </c>
      <c r="I15" s="95">
        <f>1235270534.93-G15-H15</f>
        <v>1157087928.0800002</v>
      </c>
      <c r="J15" s="95">
        <f t="shared" si="1"/>
        <v>12492175140.7593</v>
      </c>
      <c r="K15" s="95">
        <v>5012119727.8140001</v>
      </c>
      <c r="L15" s="95">
        <v>104923370.6763</v>
      </c>
      <c r="M15" s="95">
        <v>88176661.635900006</v>
      </c>
      <c r="N15" s="95">
        <f t="shared" ref="N15:N21" si="6">M15/2</f>
        <v>44088330.817950003</v>
      </c>
      <c r="O15" s="95">
        <f t="shared" si="2"/>
        <v>44088330.817950003</v>
      </c>
      <c r="P15" s="95">
        <v>2966821344.1589999</v>
      </c>
      <c r="Q15" s="95">
        <v>0</v>
      </c>
      <c r="R15" s="95">
        <f t="shared" si="3"/>
        <v>2966821344.1589999</v>
      </c>
      <c r="S15" s="107">
        <f t="shared" si="4"/>
        <v>21899486779.974499</v>
      </c>
      <c r="T15" s="108">
        <f t="shared" si="5"/>
        <v>20620127914.226551</v>
      </c>
      <c r="U15" s="27">
        <v>6</v>
      </c>
      <c r="AH15" s="91">
        <v>0</v>
      </c>
    </row>
    <row r="16" spans="1:34" ht="30" customHeight="1">
      <c r="A16" s="27">
        <v>7</v>
      </c>
      <c r="B16" s="93" t="s">
        <v>92</v>
      </c>
      <c r="C16" s="97">
        <v>23</v>
      </c>
      <c r="D16" s="95">
        <v>2785678608.5348001</v>
      </c>
      <c r="E16" s="95">
        <v>0</v>
      </c>
      <c r="F16" s="96">
        <f t="shared" si="0"/>
        <v>2785678608.5348001</v>
      </c>
      <c r="G16" s="95">
        <v>63066751.439999998</v>
      </c>
      <c r="H16" s="95">
        <v>0</v>
      </c>
      <c r="I16" s="95">
        <f>329563125.77-G16-H16</f>
        <v>266496374.32999998</v>
      </c>
      <c r="J16" s="95">
        <f t="shared" si="1"/>
        <v>2456115482.7648001</v>
      </c>
      <c r="K16" s="95">
        <v>1250132666.5906</v>
      </c>
      <c r="L16" s="95">
        <v>139487601.74790001</v>
      </c>
      <c r="M16" s="95">
        <v>111760927.6188</v>
      </c>
      <c r="N16" s="95">
        <f t="shared" si="6"/>
        <v>55880463.8094</v>
      </c>
      <c r="O16" s="95">
        <f t="shared" si="2"/>
        <v>55880463.8094</v>
      </c>
      <c r="P16" s="95">
        <v>3319929218.9706998</v>
      </c>
      <c r="Q16" s="95">
        <v>0</v>
      </c>
      <c r="R16" s="95">
        <f t="shared" si="3"/>
        <v>3319929218.9706998</v>
      </c>
      <c r="S16" s="107">
        <f t="shared" si="4"/>
        <v>7606989023.4628</v>
      </c>
      <c r="T16" s="108">
        <f t="shared" si="5"/>
        <v>7221545433.8834</v>
      </c>
      <c r="U16" s="27">
        <v>7</v>
      </c>
      <c r="AH16" s="91">
        <v>0</v>
      </c>
    </row>
    <row r="17" spans="1:34" ht="30" customHeight="1">
      <c r="A17" s="27">
        <v>8</v>
      </c>
      <c r="B17" s="93" t="s">
        <v>93</v>
      </c>
      <c r="C17" s="97">
        <v>27</v>
      </c>
      <c r="D17" s="95">
        <v>3086132671.4691</v>
      </c>
      <c r="E17" s="95">
        <v>0</v>
      </c>
      <c r="F17" s="96">
        <f t="shared" si="0"/>
        <v>3086132671.4691</v>
      </c>
      <c r="G17" s="95">
        <v>48678953.740000002</v>
      </c>
      <c r="H17" s="95">
        <v>0</v>
      </c>
      <c r="I17" s="95">
        <f>242421437.76-G17-H17</f>
        <v>193742484.01999998</v>
      </c>
      <c r="J17" s="95">
        <f t="shared" si="1"/>
        <v>2843711233.7091002</v>
      </c>
      <c r="K17" s="95">
        <v>1384967833.0531001</v>
      </c>
      <c r="L17" s="95">
        <v>139136989.94369999</v>
      </c>
      <c r="M17" s="95">
        <v>123815090.8945</v>
      </c>
      <c r="N17" s="95">
        <v>0</v>
      </c>
      <c r="O17" s="95">
        <f t="shared" si="2"/>
        <v>123815090.8945</v>
      </c>
      <c r="P17" s="95">
        <v>3425083098.8579998</v>
      </c>
      <c r="Q17" s="95">
        <v>0</v>
      </c>
      <c r="R17" s="95">
        <f t="shared" si="3"/>
        <v>3425083098.8579998</v>
      </c>
      <c r="S17" s="107">
        <f t="shared" si="4"/>
        <v>8159135684.218399</v>
      </c>
      <c r="T17" s="108">
        <f t="shared" si="5"/>
        <v>7916714246.4583998</v>
      </c>
      <c r="U17" s="27">
        <v>8</v>
      </c>
      <c r="AH17" s="91">
        <v>0</v>
      </c>
    </row>
    <row r="18" spans="1:34" ht="30" customHeight="1">
      <c r="A18" s="27">
        <v>9</v>
      </c>
      <c r="B18" s="93" t="s">
        <v>94</v>
      </c>
      <c r="C18" s="97">
        <v>18</v>
      </c>
      <c r="D18" s="95">
        <v>2497800303.9789</v>
      </c>
      <c r="E18" s="95">
        <v>0</v>
      </c>
      <c r="F18" s="96">
        <f t="shared" si="0"/>
        <v>2497800303.9789</v>
      </c>
      <c r="G18" s="95">
        <v>442239024.13</v>
      </c>
      <c r="H18" s="95">
        <v>541305066.39999998</v>
      </c>
      <c r="I18" s="95">
        <f>1497702988.39-G18-H18</f>
        <v>514158897.86000013</v>
      </c>
      <c r="J18" s="95">
        <f t="shared" si="1"/>
        <v>1000097315.5888996</v>
      </c>
      <c r="K18" s="95">
        <v>1120941139.8211</v>
      </c>
      <c r="L18" s="95">
        <v>123707311.75740001</v>
      </c>
      <c r="M18" s="95">
        <v>100211301.52060001</v>
      </c>
      <c r="N18" s="95">
        <f t="shared" si="6"/>
        <v>50105650.760300003</v>
      </c>
      <c r="O18" s="95">
        <f t="shared" si="2"/>
        <v>50105650.760300003</v>
      </c>
      <c r="P18" s="95">
        <v>2894062960.5430999</v>
      </c>
      <c r="Q18" s="95">
        <v>0</v>
      </c>
      <c r="R18" s="95">
        <f t="shared" si="3"/>
        <v>2894062960.5430999</v>
      </c>
      <c r="S18" s="107">
        <f t="shared" si="4"/>
        <v>6736723017.6210995</v>
      </c>
      <c r="T18" s="108">
        <f t="shared" si="5"/>
        <v>5188914378.4707994</v>
      </c>
      <c r="U18" s="27">
        <v>9</v>
      </c>
      <c r="AH18" s="91">
        <v>0</v>
      </c>
    </row>
    <row r="19" spans="1:34" ht="30" customHeight="1">
      <c r="A19" s="27">
        <v>10</v>
      </c>
      <c r="B19" s="93" t="s">
        <v>95</v>
      </c>
      <c r="C19" s="97">
        <v>25</v>
      </c>
      <c r="D19" s="95">
        <v>2522081344.3663001</v>
      </c>
      <c r="E19" s="95">
        <v>18335708592.627399</v>
      </c>
      <c r="F19" s="96">
        <f t="shared" si="0"/>
        <v>20857789936.993698</v>
      </c>
      <c r="G19" s="95">
        <v>52812881</v>
      </c>
      <c r="H19" s="95">
        <v>0</v>
      </c>
      <c r="I19" s="95">
        <f>2237816081.75-G19-H19</f>
        <v>2185003200.75</v>
      </c>
      <c r="J19" s="95">
        <f t="shared" si="1"/>
        <v>18619973855.243698</v>
      </c>
      <c r="K19" s="95">
        <v>8981839824.4242992</v>
      </c>
      <c r="L19" s="95">
        <v>183096399.03600001</v>
      </c>
      <c r="M19" s="95">
        <v>101185452.51890001</v>
      </c>
      <c r="N19" s="95">
        <f t="shared" si="6"/>
        <v>50592726.259450004</v>
      </c>
      <c r="O19" s="95">
        <f t="shared" si="2"/>
        <v>50592726.259450004</v>
      </c>
      <c r="P19" s="95">
        <v>3528237238.1684999</v>
      </c>
      <c r="Q19" s="95">
        <v>0</v>
      </c>
      <c r="R19" s="95">
        <f t="shared" si="3"/>
        <v>3528237238.1684999</v>
      </c>
      <c r="S19" s="107">
        <f t="shared" si="4"/>
        <v>33652148851.141399</v>
      </c>
      <c r="T19" s="108">
        <f t="shared" si="5"/>
        <v>31363740043.131947</v>
      </c>
      <c r="U19" s="27">
        <v>10</v>
      </c>
      <c r="AH19" s="91">
        <v>0</v>
      </c>
    </row>
    <row r="20" spans="1:34" ht="30" customHeight="1">
      <c r="A20" s="27">
        <v>11</v>
      </c>
      <c r="B20" s="93" t="s">
        <v>96</v>
      </c>
      <c r="C20" s="97">
        <v>13</v>
      </c>
      <c r="D20" s="95">
        <v>2222235582.0931001</v>
      </c>
      <c r="E20" s="95">
        <v>0</v>
      </c>
      <c r="F20" s="96">
        <f t="shared" si="0"/>
        <v>2222235582.0931001</v>
      </c>
      <c r="G20" s="95">
        <v>126318629.05</v>
      </c>
      <c r="H20" s="95">
        <v>0</v>
      </c>
      <c r="I20" s="95">
        <f>664401236.23-G20-H20</f>
        <v>538082607.18000007</v>
      </c>
      <c r="J20" s="95">
        <f t="shared" si="1"/>
        <v>1557834345.8631001</v>
      </c>
      <c r="K20" s="95">
        <v>997275595.80690002</v>
      </c>
      <c r="L20" s="95">
        <v>110873866.0669</v>
      </c>
      <c r="M20" s="95">
        <v>89155694.157199994</v>
      </c>
      <c r="N20" s="95">
        <v>0</v>
      </c>
      <c r="O20" s="95">
        <f t="shared" si="2"/>
        <v>89155694.157199994</v>
      </c>
      <c r="P20" s="95">
        <v>2739402280.7968998</v>
      </c>
      <c r="Q20" s="95">
        <v>0</v>
      </c>
      <c r="R20" s="95">
        <f t="shared" si="3"/>
        <v>2739402280.7968998</v>
      </c>
      <c r="S20" s="107">
        <f t="shared" si="4"/>
        <v>6158943018.9209995</v>
      </c>
      <c r="T20" s="108">
        <f t="shared" si="5"/>
        <v>5494541782.691</v>
      </c>
      <c r="U20" s="27">
        <v>11</v>
      </c>
      <c r="AH20" s="91">
        <v>0</v>
      </c>
    </row>
    <row r="21" spans="1:34" ht="30" customHeight="1">
      <c r="A21" s="27">
        <v>12</v>
      </c>
      <c r="B21" s="93" t="s">
        <v>97</v>
      </c>
      <c r="C21" s="97">
        <v>18</v>
      </c>
      <c r="D21" s="95">
        <v>2322592339.6740999</v>
      </c>
      <c r="E21" s="95">
        <v>2706119781.2975001</v>
      </c>
      <c r="F21" s="96">
        <f t="shared" si="0"/>
        <v>5028712120.9715996</v>
      </c>
      <c r="G21" s="95">
        <v>374548841.32999998</v>
      </c>
      <c r="H21" s="95">
        <v>322916666.67000002</v>
      </c>
      <c r="I21" s="95">
        <f>919126547.45-G21-H21</f>
        <v>221661039.45000011</v>
      </c>
      <c r="J21" s="95">
        <f t="shared" si="1"/>
        <v>4109585573.5215993</v>
      </c>
      <c r="K21" s="95">
        <v>1833105674.2492001</v>
      </c>
      <c r="L21" s="95">
        <v>164808233.4901</v>
      </c>
      <c r="M21" s="95">
        <v>93181989.324900001</v>
      </c>
      <c r="N21" s="95">
        <f t="shared" si="6"/>
        <v>46590994.662450001</v>
      </c>
      <c r="O21" s="95">
        <f t="shared" si="2"/>
        <v>46590994.662450001</v>
      </c>
      <c r="P21" s="95">
        <v>3109253814.1156998</v>
      </c>
      <c r="Q21" s="95">
        <v>0</v>
      </c>
      <c r="R21" s="95">
        <f t="shared" si="3"/>
        <v>3109253814.1156998</v>
      </c>
      <c r="S21" s="107">
        <f t="shared" si="4"/>
        <v>10229061832.151499</v>
      </c>
      <c r="T21" s="108">
        <f t="shared" si="5"/>
        <v>9263344290.0390491</v>
      </c>
      <c r="U21" s="27">
        <v>12</v>
      </c>
      <c r="AH21" s="91">
        <v>0</v>
      </c>
    </row>
    <row r="22" spans="1:34" ht="30" customHeight="1">
      <c r="A22" s="27">
        <v>13</v>
      </c>
      <c r="B22" s="93" t="s">
        <v>98</v>
      </c>
      <c r="C22" s="97">
        <v>16</v>
      </c>
      <c r="D22" s="95">
        <v>2220981587.5047998</v>
      </c>
      <c r="E22" s="95">
        <v>0</v>
      </c>
      <c r="F22" s="96">
        <f t="shared" si="0"/>
        <v>2220981587.5047998</v>
      </c>
      <c r="G22" s="95">
        <v>174084423.31999999</v>
      </c>
      <c r="H22" s="95">
        <v>345000000</v>
      </c>
      <c r="I22" s="95">
        <f>1053031531.47-G22-H22</f>
        <v>533947108.1500001</v>
      </c>
      <c r="J22" s="95">
        <f t="shared" si="1"/>
        <v>1167950056.0347998</v>
      </c>
      <c r="K22" s="95">
        <v>996712839.00150001</v>
      </c>
      <c r="L22" s="95">
        <v>115535275.39910001</v>
      </c>
      <c r="M22" s="95">
        <v>89105384.118599996</v>
      </c>
      <c r="N22" s="95">
        <v>0</v>
      </c>
      <c r="O22" s="95">
        <f t="shared" si="2"/>
        <v>89105384.118599996</v>
      </c>
      <c r="P22" s="95">
        <v>2828227351.7354999</v>
      </c>
      <c r="Q22" s="95">
        <v>0</v>
      </c>
      <c r="R22" s="95">
        <f t="shared" si="3"/>
        <v>2828227351.7354999</v>
      </c>
      <c r="S22" s="107">
        <f t="shared" si="4"/>
        <v>6250562437.7594995</v>
      </c>
      <c r="T22" s="108">
        <f t="shared" si="5"/>
        <v>5197530906.2894993</v>
      </c>
      <c r="U22" s="27">
        <v>13</v>
      </c>
      <c r="AH22" s="91">
        <v>0</v>
      </c>
    </row>
    <row r="23" spans="1:34" ht="30" customHeight="1">
      <c r="A23" s="27">
        <v>14</v>
      </c>
      <c r="B23" s="93" t="s">
        <v>99</v>
      </c>
      <c r="C23" s="97">
        <v>17</v>
      </c>
      <c r="D23" s="95">
        <v>2498015881.0095</v>
      </c>
      <c r="E23" s="95">
        <v>0</v>
      </c>
      <c r="F23" s="96">
        <f t="shared" si="0"/>
        <v>2498015881.0095</v>
      </c>
      <c r="G23" s="95">
        <v>236579312.91999999</v>
      </c>
      <c r="H23" s="95">
        <v>0</v>
      </c>
      <c r="I23" s="95">
        <f>384399449.66-G23-H23</f>
        <v>147820136.74000004</v>
      </c>
      <c r="J23" s="95">
        <f t="shared" si="1"/>
        <v>2113616431.3494999</v>
      </c>
      <c r="K23" s="95">
        <v>1121037884.6145</v>
      </c>
      <c r="L23" s="95">
        <v>145403757.72490001</v>
      </c>
      <c r="M23" s="95">
        <v>100219950.43269999</v>
      </c>
      <c r="N23" s="95">
        <v>0</v>
      </c>
      <c r="O23" s="95">
        <f t="shared" si="2"/>
        <v>100219950.43269999</v>
      </c>
      <c r="P23" s="95">
        <v>3078085166.1708002</v>
      </c>
      <c r="Q23" s="95">
        <v>0</v>
      </c>
      <c r="R23" s="95">
        <f t="shared" si="3"/>
        <v>3078085166.1708002</v>
      </c>
      <c r="S23" s="107">
        <f t="shared" si="4"/>
        <v>6942762639.9524002</v>
      </c>
      <c r="T23" s="108">
        <f t="shared" si="5"/>
        <v>6558363190.2924004</v>
      </c>
      <c r="U23" s="27">
        <v>14</v>
      </c>
      <c r="AH23" s="91">
        <v>0</v>
      </c>
    </row>
    <row r="24" spans="1:34" ht="30" customHeight="1">
      <c r="A24" s="27">
        <v>15</v>
      </c>
      <c r="B24" s="93" t="s">
        <v>100</v>
      </c>
      <c r="C24" s="97">
        <v>11</v>
      </c>
      <c r="D24" s="95">
        <v>2339666219.3534999</v>
      </c>
      <c r="E24" s="95">
        <v>0</v>
      </c>
      <c r="F24" s="96">
        <f t="shared" si="0"/>
        <v>2339666219.3534999</v>
      </c>
      <c r="G24" s="95">
        <v>132891793.39</v>
      </c>
      <c r="H24" s="95">
        <v>638494476.51999998</v>
      </c>
      <c r="I24" s="95">
        <f>1179028681.39-G24-H24</f>
        <v>407642411.48000014</v>
      </c>
      <c r="J24" s="95">
        <f t="shared" si="1"/>
        <v>1160637537.9635</v>
      </c>
      <c r="K24" s="95">
        <v>1049975097.9094</v>
      </c>
      <c r="L24" s="95">
        <v>110845999.40459999</v>
      </c>
      <c r="M24" s="95">
        <v>93866990.324200004</v>
      </c>
      <c r="N24" s="95">
        <v>0</v>
      </c>
      <c r="O24" s="95">
        <f t="shared" si="2"/>
        <v>93866990.324200004</v>
      </c>
      <c r="P24" s="95">
        <v>2852398645.8737998</v>
      </c>
      <c r="Q24" s="95">
        <v>0</v>
      </c>
      <c r="R24" s="95">
        <f t="shared" si="3"/>
        <v>2852398645.8737998</v>
      </c>
      <c r="S24" s="107">
        <f t="shared" si="4"/>
        <v>6446752952.8654995</v>
      </c>
      <c r="T24" s="108">
        <f t="shared" si="5"/>
        <v>5267724271.4755001</v>
      </c>
      <c r="U24" s="27">
        <v>15</v>
      </c>
      <c r="AH24" s="91">
        <v>0</v>
      </c>
    </row>
    <row r="25" spans="1:34" ht="30" customHeight="1">
      <c r="A25" s="27">
        <v>16</v>
      </c>
      <c r="B25" s="93" t="s">
        <v>101</v>
      </c>
      <c r="C25" s="97">
        <v>27</v>
      </c>
      <c r="D25" s="95">
        <v>2582580640.5461998</v>
      </c>
      <c r="E25" s="95">
        <v>667646996.08759999</v>
      </c>
      <c r="F25" s="96">
        <f t="shared" si="0"/>
        <v>3250227636.6337996</v>
      </c>
      <c r="G25" s="95">
        <v>122916438.27</v>
      </c>
      <c r="H25" s="95">
        <v>0</v>
      </c>
      <c r="I25" s="95">
        <f>1868008797.52-G25-H25</f>
        <v>1745092359.25</v>
      </c>
      <c r="J25" s="95">
        <f t="shared" si="1"/>
        <v>1382218839.1137996</v>
      </c>
      <c r="K25" s="95">
        <v>1541645180.2855</v>
      </c>
      <c r="L25" s="95">
        <v>150866612.5756</v>
      </c>
      <c r="M25" s="95">
        <v>103612673.46269999</v>
      </c>
      <c r="N25" s="95">
        <f t="shared" ref="N25" si="7">M25/2</f>
        <v>51806336.731349997</v>
      </c>
      <c r="O25" s="95">
        <f t="shared" si="2"/>
        <v>51806336.731349997</v>
      </c>
      <c r="P25" s="95">
        <v>3192187465.7466998</v>
      </c>
      <c r="Q25" s="95">
        <v>0</v>
      </c>
      <c r="R25" s="95">
        <f t="shared" si="3"/>
        <v>3192187465.7466998</v>
      </c>
      <c r="S25" s="107">
        <f t="shared" si="4"/>
        <v>8238539568.7042999</v>
      </c>
      <c r="T25" s="108">
        <f t="shared" si="5"/>
        <v>6318724434.4529495</v>
      </c>
      <c r="U25" s="27">
        <v>16</v>
      </c>
      <c r="AH25" s="91">
        <v>0</v>
      </c>
    </row>
    <row r="26" spans="1:34" ht="30" customHeight="1">
      <c r="A26" s="27">
        <v>17</v>
      </c>
      <c r="B26" s="93" t="s">
        <v>102</v>
      </c>
      <c r="C26" s="97">
        <v>27</v>
      </c>
      <c r="D26" s="95">
        <v>2777805049.9586</v>
      </c>
      <c r="E26" s="95">
        <v>0</v>
      </c>
      <c r="F26" s="96">
        <f t="shared" si="0"/>
        <v>2777805049.9586</v>
      </c>
      <c r="G26" s="95">
        <v>66966469.700000003</v>
      </c>
      <c r="H26" s="95">
        <v>0</v>
      </c>
      <c r="I26" s="95">
        <f>217141318.22-G26-H26</f>
        <v>150174848.51999998</v>
      </c>
      <c r="J26" s="95">
        <f t="shared" si="1"/>
        <v>2560663731.7386003</v>
      </c>
      <c r="K26" s="95">
        <v>1246599239.3159001</v>
      </c>
      <c r="L26" s="95">
        <v>133723161.7855</v>
      </c>
      <c r="M26" s="95">
        <v>111445041.8568</v>
      </c>
      <c r="N26" s="95">
        <v>0</v>
      </c>
      <c r="O26" s="95">
        <f t="shared" si="2"/>
        <v>111445041.8568</v>
      </c>
      <c r="P26" s="95">
        <v>3547657034.4292998</v>
      </c>
      <c r="Q26" s="95">
        <v>0</v>
      </c>
      <c r="R26" s="95">
        <f t="shared" si="3"/>
        <v>3547657034.4292998</v>
      </c>
      <c r="S26" s="107">
        <f t="shared" si="4"/>
        <v>7817229527.3460999</v>
      </c>
      <c r="T26" s="108">
        <f t="shared" si="5"/>
        <v>7600088209.1261005</v>
      </c>
      <c r="U26" s="27">
        <v>17</v>
      </c>
      <c r="AH26" s="91">
        <v>0</v>
      </c>
    </row>
    <row r="27" spans="1:34" ht="30" customHeight="1">
      <c r="A27" s="27">
        <v>18</v>
      </c>
      <c r="B27" s="93" t="s">
        <v>103</v>
      </c>
      <c r="C27" s="97">
        <v>23</v>
      </c>
      <c r="D27" s="95">
        <v>3254521703.7581</v>
      </c>
      <c r="E27" s="95">
        <v>0</v>
      </c>
      <c r="F27" s="96">
        <f t="shared" si="0"/>
        <v>3254521703.7581</v>
      </c>
      <c r="G27" s="95">
        <v>1489562335.5</v>
      </c>
      <c r="H27" s="95">
        <v>0</v>
      </c>
      <c r="I27" s="95">
        <f>2015871819.15-G27-H27</f>
        <v>526309483.6500001</v>
      </c>
      <c r="J27" s="95">
        <f t="shared" si="1"/>
        <v>1238649884.6080999</v>
      </c>
      <c r="K27" s="95">
        <v>1460536001.3743</v>
      </c>
      <c r="L27" s="95">
        <v>181659211.54820001</v>
      </c>
      <c r="M27" s="95">
        <v>130570828.75749999</v>
      </c>
      <c r="N27" s="95">
        <v>0</v>
      </c>
      <c r="O27" s="95">
        <f t="shared" si="2"/>
        <v>130570828.75749999</v>
      </c>
      <c r="P27" s="95">
        <v>4104061555.4326</v>
      </c>
      <c r="Q27" s="95">
        <v>0</v>
      </c>
      <c r="R27" s="95">
        <f t="shared" si="3"/>
        <v>4104061555.4326</v>
      </c>
      <c r="S27" s="107">
        <f t="shared" si="4"/>
        <v>9131349300.8707008</v>
      </c>
      <c r="T27" s="108">
        <f t="shared" si="5"/>
        <v>7115477481.7207003</v>
      </c>
      <c r="U27" s="27">
        <v>18</v>
      </c>
      <c r="AH27" s="91">
        <v>0</v>
      </c>
    </row>
    <row r="28" spans="1:34" ht="30" customHeight="1">
      <c r="A28" s="27">
        <v>19</v>
      </c>
      <c r="B28" s="93" t="s">
        <v>104</v>
      </c>
      <c r="C28" s="97">
        <v>44</v>
      </c>
      <c r="D28" s="95">
        <v>3939960847.9032998</v>
      </c>
      <c r="E28" s="95">
        <v>0</v>
      </c>
      <c r="F28" s="96">
        <f t="shared" si="0"/>
        <v>3939960847.9032998</v>
      </c>
      <c r="G28" s="95">
        <v>202477930.22</v>
      </c>
      <c r="H28" s="95">
        <v>292615190</v>
      </c>
      <c r="I28" s="95">
        <f>1073011367.54-G28-H28</f>
        <v>577918247.31999993</v>
      </c>
      <c r="J28" s="95">
        <f t="shared" si="1"/>
        <v>2866949480.3633003</v>
      </c>
      <c r="K28" s="95">
        <v>1768141430.9505999</v>
      </c>
      <c r="L28" s="95">
        <v>231011409.6595</v>
      </c>
      <c r="M28" s="95">
        <v>158070524.64520001</v>
      </c>
      <c r="N28" s="95">
        <v>0</v>
      </c>
      <c r="O28" s="95">
        <f t="shared" si="2"/>
        <v>158070524.64520001</v>
      </c>
      <c r="P28" s="95">
        <v>5400735404.1808996</v>
      </c>
      <c r="Q28" s="95">
        <v>0</v>
      </c>
      <c r="R28" s="95">
        <f t="shared" si="3"/>
        <v>5400735404.1808996</v>
      </c>
      <c r="S28" s="107">
        <f t="shared" si="4"/>
        <v>11497919617.3395</v>
      </c>
      <c r="T28" s="108">
        <f t="shared" si="5"/>
        <v>10424908249.7995</v>
      </c>
      <c r="U28" s="27">
        <v>19</v>
      </c>
      <c r="AH28" s="91">
        <v>0</v>
      </c>
    </row>
    <row r="29" spans="1:34" ht="30" customHeight="1">
      <c r="A29" s="27">
        <v>20</v>
      </c>
      <c r="B29" s="93" t="s">
        <v>105</v>
      </c>
      <c r="C29" s="97">
        <v>34</v>
      </c>
      <c r="D29" s="95">
        <v>3053357526.0243001</v>
      </c>
      <c r="E29" s="95">
        <v>0</v>
      </c>
      <c r="F29" s="96">
        <f t="shared" si="0"/>
        <v>3053357526.0243001</v>
      </c>
      <c r="G29" s="95">
        <v>172335440.80000001</v>
      </c>
      <c r="H29" s="95">
        <v>850000000</v>
      </c>
      <c r="I29" s="95">
        <f>1143355882.59-G29-H29</f>
        <v>121020441.78999996</v>
      </c>
      <c r="J29" s="95">
        <f t="shared" si="1"/>
        <v>1910001643.4342999</v>
      </c>
      <c r="K29" s="95">
        <v>1370259287.7650001</v>
      </c>
      <c r="L29" s="95">
        <v>157362979.16069999</v>
      </c>
      <c r="M29" s="95">
        <v>122500157.92030001</v>
      </c>
      <c r="N29" s="95">
        <v>0</v>
      </c>
      <c r="O29" s="95">
        <f t="shared" si="2"/>
        <v>122500157.92030001</v>
      </c>
      <c r="P29" s="95">
        <v>3847517663.8611999</v>
      </c>
      <c r="Q29" s="95">
        <v>0</v>
      </c>
      <c r="R29" s="95">
        <f t="shared" si="3"/>
        <v>3847517663.8611999</v>
      </c>
      <c r="S29" s="107">
        <f t="shared" si="4"/>
        <v>8550997614.7315006</v>
      </c>
      <c r="T29" s="108">
        <f t="shared" si="5"/>
        <v>7407641732.1414995</v>
      </c>
      <c r="U29" s="27">
        <v>20</v>
      </c>
      <c r="AH29" s="91">
        <v>0</v>
      </c>
    </row>
    <row r="30" spans="1:34" ht="30" customHeight="1">
      <c r="A30" s="27">
        <v>21</v>
      </c>
      <c r="B30" s="93" t="s">
        <v>106</v>
      </c>
      <c r="C30" s="97">
        <v>21</v>
      </c>
      <c r="D30" s="95">
        <v>2622849348.2091999</v>
      </c>
      <c r="E30" s="95">
        <v>0</v>
      </c>
      <c r="F30" s="96">
        <f t="shared" si="0"/>
        <v>2622849348.2091999</v>
      </c>
      <c r="G30" s="95">
        <v>84522952.109999999</v>
      </c>
      <c r="H30" s="95">
        <v>0</v>
      </c>
      <c r="I30" s="95">
        <f>297163528.51-G30-H30</f>
        <v>212640576.39999998</v>
      </c>
      <c r="J30" s="95">
        <f t="shared" si="1"/>
        <v>2325685819.6991997</v>
      </c>
      <c r="K30" s="95">
        <v>1177059564.4879999</v>
      </c>
      <c r="L30" s="95">
        <v>121809636.1948</v>
      </c>
      <c r="M30" s="95">
        <v>105228246.8132</v>
      </c>
      <c r="N30" s="95">
        <f t="shared" ref="N30:N32" si="8">M30/2</f>
        <v>52614123.406599998</v>
      </c>
      <c r="O30" s="95">
        <f t="shared" si="2"/>
        <v>52614123.406599998</v>
      </c>
      <c r="P30" s="95">
        <v>3044019336.6841998</v>
      </c>
      <c r="Q30" s="95">
        <v>0</v>
      </c>
      <c r="R30" s="95">
        <f t="shared" si="3"/>
        <v>3044019336.6841998</v>
      </c>
      <c r="S30" s="107">
        <f t="shared" si="4"/>
        <v>7070966132.3893995</v>
      </c>
      <c r="T30" s="108">
        <f t="shared" si="5"/>
        <v>6721188480.4727993</v>
      </c>
      <c r="U30" s="27">
        <v>21</v>
      </c>
      <c r="AH30" s="91">
        <v>0</v>
      </c>
    </row>
    <row r="31" spans="1:34" ht="30" customHeight="1">
      <c r="A31" s="27">
        <v>22</v>
      </c>
      <c r="B31" s="93" t="s">
        <v>107</v>
      </c>
      <c r="C31" s="97">
        <v>21</v>
      </c>
      <c r="D31" s="95">
        <v>2745331454.5218</v>
      </c>
      <c r="E31" s="95">
        <v>0</v>
      </c>
      <c r="F31" s="96">
        <f t="shared" si="0"/>
        <v>2745331454.5218</v>
      </c>
      <c r="G31" s="95">
        <v>118782009.45999999</v>
      </c>
      <c r="H31" s="95">
        <v>117593824.09999999</v>
      </c>
      <c r="I31" s="95">
        <f>1460886566.44-G31-H31</f>
        <v>1224510732.8800001</v>
      </c>
      <c r="J31" s="95">
        <f t="shared" si="1"/>
        <v>1284444888.0818</v>
      </c>
      <c r="K31" s="95">
        <v>1232026021.0209999</v>
      </c>
      <c r="L31" s="95">
        <v>129400453.3602</v>
      </c>
      <c r="M31" s="95">
        <v>110142207.015</v>
      </c>
      <c r="N31" s="95">
        <f t="shared" si="8"/>
        <v>55071103.5075</v>
      </c>
      <c r="O31" s="95">
        <f t="shared" si="2"/>
        <v>55071103.5075</v>
      </c>
      <c r="P31" s="95">
        <v>3311221198.2519002</v>
      </c>
      <c r="Q31" s="95">
        <v>0</v>
      </c>
      <c r="R31" s="95">
        <f t="shared" si="3"/>
        <v>3311221198.2519002</v>
      </c>
      <c r="S31" s="107">
        <f t="shared" si="4"/>
        <v>7528121334.1698999</v>
      </c>
      <c r="T31" s="108">
        <f t="shared" si="5"/>
        <v>6012163664.2224007</v>
      </c>
      <c r="U31" s="27">
        <v>22</v>
      </c>
      <c r="AH31" s="91">
        <v>0</v>
      </c>
    </row>
    <row r="32" spans="1:34" ht="30" customHeight="1">
      <c r="A32" s="27">
        <v>23</v>
      </c>
      <c r="B32" s="93" t="s">
        <v>108</v>
      </c>
      <c r="C32" s="97">
        <v>16</v>
      </c>
      <c r="D32" s="95">
        <v>2211079593.2452002</v>
      </c>
      <c r="E32" s="95">
        <v>0</v>
      </c>
      <c r="F32" s="96">
        <f t="shared" si="0"/>
        <v>2211079593.2452002</v>
      </c>
      <c r="G32" s="95">
        <v>79618821.510000005</v>
      </c>
      <c r="H32" s="95">
        <v>559212440.21000004</v>
      </c>
      <c r="I32" s="95">
        <f>946581768.9-G32-H32</f>
        <v>307750507.17999995</v>
      </c>
      <c r="J32" s="95">
        <f t="shared" si="1"/>
        <v>1264497824.3452001</v>
      </c>
      <c r="K32" s="95">
        <v>992269107.95879996</v>
      </c>
      <c r="L32" s="95">
        <v>124472389.1156</v>
      </c>
      <c r="M32" s="95">
        <v>88708117.879500002</v>
      </c>
      <c r="N32" s="95">
        <f t="shared" si="8"/>
        <v>44354058.939750001</v>
      </c>
      <c r="O32" s="95">
        <f t="shared" si="2"/>
        <v>44354058.939750001</v>
      </c>
      <c r="P32" s="95">
        <v>2858963563.5193</v>
      </c>
      <c r="Q32" s="95">
        <v>0</v>
      </c>
      <c r="R32" s="95">
        <f t="shared" si="3"/>
        <v>2858963563.5193</v>
      </c>
      <c r="S32" s="107">
        <f t="shared" si="4"/>
        <v>6275492771.7184</v>
      </c>
      <c r="T32" s="108">
        <f t="shared" si="5"/>
        <v>5284556943.8786507</v>
      </c>
      <c r="U32" s="27">
        <v>23</v>
      </c>
      <c r="AH32" s="91">
        <v>0</v>
      </c>
    </row>
    <row r="33" spans="1:34" ht="30" customHeight="1">
      <c r="A33" s="27">
        <v>24</v>
      </c>
      <c r="B33" s="93" t="s">
        <v>109</v>
      </c>
      <c r="C33" s="97">
        <v>20</v>
      </c>
      <c r="D33" s="95">
        <v>3327552532.8185</v>
      </c>
      <c r="E33" s="95">
        <v>0</v>
      </c>
      <c r="F33" s="96">
        <f t="shared" si="0"/>
        <v>3327552532.8185</v>
      </c>
      <c r="G33" s="95">
        <v>2637685277.4699998</v>
      </c>
      <c r="H33" s="95">
        <v>0</v>
      </c>
      <c r="I33" s="95">
        <f>2729832886.07-G33-H33</f>
        <v>92147608.600000381</v>
      </c>
      <c r="J33" s="95">
        <f t="shared" si="1"/>
        <v>597719646.74849987</v>
      </c>
      <c r="K33" s="95">
        <v>1493310142.9416001</v>
      </c>
      <c r="L33" s="95">
        <v>505539027.73860002</v>
      </c>
      <c r="M33" s="95">
        <v>133500812.55949999</v>
      </c>
      <c r="N33" s="95">
        <v>0</v>
      </c>
      <c r="O33" s="95">
        <f t="shared" si="2"/>
        <v>133500812.55949999</v>
      </c>
      <c r="P33" s="95">
        <v>20267448288.650501</v>
      </c>
      <c r="Q33" s="95">
        <v>7667853446.5</v>
      </c>
      <c r="R33" s="95">
        <f t="shared" si="3"/>
        <v>12599594842.150501</v>
      </c>
      <c r="S33" s="107">
        <f t="shared" si="4"/>
        <v>25727350804.708702</v>
      </c>
      <c r="T33" s="108">
        <f t="shared" si="5"/>
        <v>15329664472.138702</v>
      </c>
      <c r="U33" s="27">
        <v>24</v>
      </c>
      <c r="AH33" s="91">
        <v>0</v>
      </c>
    </row>
    <row r="34" spans="1:34" ht="30" customHeight="1">
      <c r="A34" s="27">
        <v>25</v>
      </c>
      <c r="B34" s="93" t="s">
        <v>110</v>
      </c>
      <c r="C34" s="97">
        <v>13</v>
      </c>
      <c r="D34" s="95">
        <v>2290683209.6697998</v>
      </c>
      <c r="E34" s="95">
        <v>0</v>
      </c>
      <c r="F34" s="96">
        <f t="shared" si="0"/>
        <v>2290683209.6697998</v>
      </c>
      <c r="G34" s="95">
        <v>75717060.810000002</v>
      </c>
      <c r="H34" s="95">
        <v>124722672.83</v>
      </c>
      <c r="I34" s="95">
        <f>263874037.91-G34-H34</f>
        <v>63434304.269999996</v>
      </c>
      <c r="J34" s="95">
        <f t="shared" si="1"/>
        <v>2026809171.7598</v>
      </c>
      <c r="K34" s="95">
        <v>1027992927.9924999</v>
      </c>
      <c r="L34" s="95">
        <v>112068699.72390001</v>
      </c>
      <c r="M34" s="95">
        <v>91901800.735300004</v>
      </c>
      <c r="N34" s="95">
        <v>0</v>
      </c>
      <c r="O34" s="95">
        <f t="shared" si="2"/>
        <v>91901800.735300004</v>
      </c>
      <c r="P34" s="95">
        <v>2620145011.9092999</v>
      </c>
      <c r="Q34" s="95">
        <v>0</v>
      </c>
      <c r="R34" s="95">
        <f t="shared" si="3"/>
        <v>2620145011.9092999</v>
      </c>
      <c r="S34" s="107">
        <f t="shared" si="4"/>
        <v>6142791650.0307999</v>
      </c>
      <c r="T34" s="108">
        <f t="shared" si="5"/>
        <v>5878917612.1208</v>
      </c>
      <c r="U34" s="27">
        <v>25</v>
      </c>
      <c r="AH34" s="91">
        <v>0</v>
      </c>
    </row>
    <row r="35" spans="1:34" ht="30" customHeight="1">
      <c r="A35" s="27">
        <v>26</v>
      </c>
      <c r="B35" s="93" t="s">
        <v>111</v>
      </c>
      <c r="C35" s="97">
        <v>25</v>
      </c>
      <c r="D35" s="95">
        <v>2942280592.4029999</v>
      </c>
      <c r="E35" s="95">
        <v>0</v>
      </c>
      <c r="F35" s="96">
        <f t="shared" si="0"/>
        <v>2942280592.4029999</v>
      </c>
      <c r="G35" s="95">
        <v>132306927.39</v>
      </c>
      <c r="H35" s="95">
        <v>514281002.97000003</v>
      </c>
      <c r="I35" s="95">
        <f>1262138425.15-G35-H35</f>
        <v>615550494.78999996</v>
      </c>
      <c r="J35" s="95">
        <f t="shared" si="1"/>
        <v>1680142167.2530003</v>
      </c>
      <c r="K35" s="95">
        <v>1320411145.625</v>
      </c>
      <c r="L35" s="95">
        <v>140692694.3971</v>
      </c>
      <c r="M35" s="95">
        <v>118043771.2069</v>
      </c>
      <c r="N35" s="95">
        <f t="shared" ref="N35:N37" si="9">M35/2</f>
        <v>59021885.60345</v>
      </c>
      <c r="O35" s="95">
        <f t="shared" si="2"/>
        <v>59021885.60345</v>
      </c>
      <c r="P35" s="95">
        <v>3407941265.0365</v>
      </c>
      <c r="Q35" s="95">
        <v>0</v>
      </c>
      <c r="R35" s="95">
        <f t="shared" si="3"/>
        <v>3407941265.0365</v>
      </c>
      <c r="S35" s="107">
        <f t="shared" si="4"/>
        <v>7929369468.6684999</v>
      </c>
      <c r="T35" s="108">
        <f t="shared" si="5"/>
        <v>6608209157.9150505</v>
      </c>
      <c r="U35" s="27">
        <v>26</v>
      </c>
      <c r="AH35" s="91">
        <v>0</v>
      </c>
    </row>
    <row r="36" spans="1:34" ht="30" customHeight="1">
      <c r="A36" s="27">
        <v>27</v>
      </c>
      <c r="B36" s="93" t="s">
        <v>112</v>
      </c>
      <c r="C36" s="97">
        <v>20</v>
      </c>
      <c r="D36" s="95">
        <v>2307696117.9098001</v>
      </c>
      <c r="E36" s="95">
        <v>0</v>
      </c>
      <c r="F36" s="96">
        <f t="shared" si="0"/>
        <v>2307696117.9098001</v>
      </c>
      <c r="G36" s="95">
        <v>286416050.41000003</v>
      </c>
      <c r="H36" s="95">
        <v>500000000</v>
      </c>
      <c r="I36" s="95">
        <f>2462223377.49-G36-H36</f>
        <v>1675807327.0799999</v>
      </c>
      <c r="J36" s="95">
        <f t="shared" si="1"/>
        <v>-154527259.58019996</v>
      </c>
      <c r="K36" s="95">
        <v>1035627833.2762001</v>
      </c>
      <c r="L36" s="95">
        <v>167610410.88600001</v>
      </c>
      <c r="M36" s="95">
        <v>92584355.5713</v>
      </c>
      <c r="N36" s="95">
        <v>0</v>
      </c>
      <c r="O36" s="95">
        <f t="shared" si="2"/>
        <v>92584355.5713</v>
      </c>
      <c r="P36" s="95">
        <v>3316099538.0240998</v>
      </c>
      <c r="Q36" s="95">
        <v>0</v>
      </c>
      <c r="R36" s="95">
        <f t="shared" si="3"/>
        <v>3316099538.0240998</v>
      </c>
      <c r="S36" s="107">
        <f t="shared" si="4"/>
        <v>6919618255.6674004</v>
      </c>
      <c r="T36" s="108">
        <f t="shared" si="5"/>
        <v>4457394878.1773996</v>
      </c>
      <c r="U36" s="27">
        <v>27</v>
      </c>
      <c r="AH36" s="91">
        <v>0</v>
      </c>
    </row>
    <row r="37" spans="1:34" ht="30" customHeight="1">
      <c r="A37" s="27">
        <v>28</v>
      </c>
      <c r="B37" s="93" t="s">
        <v>113</v>
      </c>
      <c r="C37" s="97">
        <v>18</v>
      </c>
      <c r="D37" s="95">
        <v>2312267922.3660998</v>
      </c>
      <c r="E37" s="95">
        <v>1985610951.1264</v>
      </c>
      <c r="F37" s="96">
        <f t="shared" si="0"/>
        <v>4297878873.4925003</v>
      </c>
      <c r="G37" s="95">
        <v>161563693.81</v>
      </c>
      <c r="H37" s="95">
        <v>644248762.91999996</v>
      </c>
      <c r="I37" s="95">
        <f>1080941141.12-G37-H37</f>
        <v>275128684.38999999</v>
      </c>
      <c r="J37" s="95">
        <f t="shared" si="1"/>
        <v>3216937732.3725004</v>
      </c>
      <c r="K37" s="95">
        <v>1988083908.0745001</v>
      </c>
      <c r="L37" s="95">
        <v>139060724.42399999</v>
      </c>
      <c r="M37" s="95">
        <v>92767775.548700005</v>
      </c>
      <c r="N37" s="95">
        <f t="shared" si="9"/>
        <v>46383887.774350002</v>
      </c>
      <c r="O37" s="95">
        <f t="shared" si="2"/>
        <v>46383887.774350002</v>
      </c>
      <c r="P37" s="95">
        <v>3165588643.8295999</v>
      </c>
      <c r="Q37" s="95">
        <v>0</v>
      </c>
      <c r="R37" s="95">
        <f t="shared" si="3"/>
        <v>3165588643.8295999</v>
      </c>
      <c r="S37" s="107">
        <f t="shared" si="4"/>
        <v>9683379925.3693008</v>
      </c>
      <c r="T37" s="108">
        <f t="shared" si="5"/>
        <v>8556054896.4749508</v>
      </c>
      <c r="U37" s="27">
        <v>28</v>
      </c>
      <c r="AH37" s="91">
        <v>0</v>
      </c>
    </row>
    <row r="38" spans="1:34" ht="30" customHeight="1">
      <c r="A38" s="27">
        <v>29</v>
      </c>
      <c r="B38" s="93" t="s">
        <v>114</v>
      </c>
      <c r="C38" s="97">
        <v>30</v>
      </c>
      <c r="D38" s="95">
        <v>2265391461.1030002</v>
      </c>
      <c r="E38" s="95">
        <v>0</v>
      </c>
      <c r="F38" s="96">
        <f t="shared" si="0"/>
        <v>2265391461.1030002</v>
      </c>
      <c r="G38" s="95">
        <v>245947370.66999999</v>
      </c>
      <c r="H38" s="95">
        <v>0</v>
      </c>
      <c r="I38" s="95">
        <f>1550952232.06-G38-H38</f>
        <v>1305004861.3899999</v>
      </c>
      <c r="J38" s="95">
        <f t="shared" si="1"/>
        <v>714439229.04300022</v>
      </c>
      <c r="K38" s="95">
        <v>1016642716.5987999</v>
      </c>
      <c r="L38" s="95">
        <v>138981223.3071</v>
      </c>
      <c r="M38" s="95">
        <v>90887100.305600002</v>
      </c>
      <c r="N38" s="95">
        <v>0</v>
      </c>
      <c r="O38" s="95">
        <f t="shared" si="2"/>
        <v>90887100.305600002</v>
      </c>
      <c r="P38" s="95">
        <v>3070686963.4438</v>
      </c>
      <c r="Q38" s="95">
        <v>0</v>
      </c>
      <c r="R38" s="95">
        <f t="shared" si="3"/>
        <v>3070686963.4438</v>
      </c>
      <c r="S38" s="107">
        <f t="shared" si="4"/>
        <v>6582589464.7583008</v>
      </c>
      <c r="T38" s="108">
        <f t="shared" si="5"/>
        <v>5031637232.6983004</v>
      </c>
      <c r="U38" s="27">
        <v>29</v>
      </c>
      <c r="AH38" s="91">
        <v>0</v>
      </c>
    </row>
    <row r="39" spans="1:34" ht="30" customHeight="1">
      <c r="A39" s="27">
        <v>30</v>
      </c>
      <c r="B39" s="93" t="s">
        <v>115</v>
      </c>
      <c r="C39" s="97">
        <v>33</v>
      </c>
      <c r="D39" s="95">
        <v>2785986392.8474002</v>
      </c>
      <c r="E39" s="95">
        <v>0</v>
      </c>
      <c r="F39" s="96">
        <f t="shared" si="0"/>
        <v>2785986392.8474002</v>
      </c>
      <c r="G39" s="95">
        <v>429816561.88</v>
      </c>
      <c r="H39" s="95">
        <v>0</v>
      </c>
      <c r="I39" s="95">
        <f>1872409692.11-G39-H39</f>
        <v>1442593130.23</v>
      </c>
      <c r="J39" s="95">
        <f t="shared" si="1"/>
        <v>913576700.73740005</v>
      </c>
      <c r="K39" s="95">
        <v>1250270791.3668001</v>
      </c>
      <c r="L39" s="95">
        <v>198448416.50119999</v>
      </c>
      <c r="M39" s="95">
        <v>111773275.8705</v>
      </c>
      <c r="N39" s="95">
        <v>0</v>
      </c>
      <c r="O39" s="95">
        <f t="shared" si="2"/>
        <v>111773275.8705</v>
      </c>
      <c r="P39" s="95">
        <v>5944255401.7247</v>
      </c>
      <c r="Q39" s="95">
        <v>0</v>
      </c>
      <c r="R39" s="95">
        <f t="shared" si="3"/>
        <v>5944255401.7247</v>
      </c>
      <c r="S39" s="107">
        <f t="shared" si="4"/>
        <v>10290734278.3106</v>
      </c>
      <c r="T39" s="108">
        <f t="shared" si="5"/>
        <v>8418324586.2006006</v>
      </c>
      <c r="U39" s="27">
        <v>30</v>
      </c>
      <c r="AH39" s="91">
        <v>0</v>
      </c>
    </row>
    <row r="40" spans="1:34" ht="30" customHeight="1">
      <c r="A40" s="27">
        <v>31</v>
      </c>
      <c r="B40" s="93" t="s">
        <v>116</v>
      </c>
      <c r="C40" s="97">
        <v>17</v>
      </c>
      <c r="D40" s="95">
        <v>2593845140.8231001</v>
      </c>
      <c r="E40" s="95">
        <v>0</v>
      </c>
      <c r="F40" s="96">
        <f t="shared" si="0"/>
        <v>2593845140.8231001</v>
      </c>
      <c r="G40" s="95">
        <v>60304686.590000004</v>
      </c>
      <c r="H40" s="95">
        <v>1031399422.965</v>
      </c>
      <c r="I40" s="95">
        <f>1827575173.56-G40-H40</f>
        <v>735871064.005</v>
      </c>
      <c r="J40" s="95">
        <f t="shared" si="1"/>
        <v>766269967.26309979</v>
      </c>
      <c r="K40" s="95">
        <v>1164043308.0464001</v>
      </c>
      <c r="L40" s="95">
        <v>132195273.62890001</v>
      </c>
      <c r="M40" s="95">
        <v>104064603.19949999</v>
      </c>
      <c r="N40" s="95">
        <f t="shared" ref="N40:N41" si="10">M40/2</f>
        <v>52032301.599749997</v>
      </c>
      <c r="O40" s="95">
        <f t="shared" si="2"/>
        <v>52032301.599749997</v>
      </c>
      <c r="P40" s="95">
        <v>3018013406.2378001</v>
      </c>
      <c r="Q40" s="95">
        <v>0</v>
      </c>
      <c r="R40" s="95">
        <f t="shared" si="3"/>
        <v>3018013406.2378001</v>
      </c>
      <c r="S40" s="107">
        <f t="shared" si="4"/>
        <v>7012161731.9357004</v>
      </c>
      <c r="T40" s="108">
        <f t="shared" si="5"/>
        <v>5132554256.7759495</v>
      </c>
      <c r="U40" s="27">
        <v>31</v>
      </c>
      <c r="AH40" s="91">
        <v>0</v>
      </c>
    </row>
    <row r="41" spans="1:34" ht="30" customHeight="1">
      <c r="A41" s="27">
        <v>32</v>
      </c>
      <c r="B41" s="93" t="s">
        <v>117</v>
      </c>
      <c r="C41" s="97">
        <v>23</v>
      </c>
      <c r="D41" s="95">
        <v>2678828266.0829</v>
      </c>
      <c r="E41" s="95">
        <v>11491681855.9079</v>
      </c>
      <c r="F41" s="96">
        <f t="shared" si="0"/>
        <v>14170510121.990799</v>
      </c>
      <c r="G41" s="95">
        <v>289308919.64999998</v>
      </c>
      <c r="H41" s="95">
        <v>0</v>
      </c>
      <c r="I41" s="95">
        <f>670126424.79-G41-H41</f>
        <v>380817505.13999999</v>
      </c>
      <c r="J41" s="95">
        <f t="shared" si="1"/>
        <v>13500383697.2008</v>
      </c>
      <c r="K41" s="95">
        <v>5303877594.7515001</v>
      </c>
      <c r="L41" s="95">
        <v>192728318.32449999</v>
      </c>
      <c r="M41" s="95">
        <v>107474110.9877</v>
      </c>
      <c r="N41" s="95">
        <f t="shared" si="10"/>
        <v>53737055.49385</v>
      </c>
      <c r="O41" s="95">
        <f t="shared" si="2"/>
        <v>53737055.49385</v>
      </c>
      <c r="P41" s="95">
        <v>8179901800.7395</v>
      </c>
      <c r="Q41" s="95">
        <v>0</v>
      </c>
      <c r="R41" s="95">
        <f t="shared" si="3"/>
        <v>8179901800.7395</v>
      </c>
      <c r="S41" s="107">
        <f t="shared" si="4"/>
        <v>27954491946.793999</v>
      </c>
      <c r="T41" s="108">
        <f t="shared" si="5"/>
        <v>27230628466.510155</v>
      </c>
      <c r="U41" s="27">
        <v>32</v>
      </c>
      <c r="AH41" s="91">
        <v>0</v>
      </c>
    </row>
    <row r="42" spans="1:34" ht="30" customHeight="1">
      <c r="A42" s="27">
        <v>33</v>
      </c>
      <c r="B42" s="93" t="s">
        <v>118</v>
      </c>
      <c r="C42" s="97">
        <v>23</v>
      </c>
      <c r="D42" s="95">
        <v>2737519296.6244998</v>
      </c>
      <c r="E42" s="95">
        <v>0</v>
      </c>
      <c r="F42" s="96">
        <f t="shared" si="0"/>
        <v>2737519296.6244998</v>
      </c>
      <c r="G42" s="95">
        <v>73111095.489999995</v>
      </c>
      <c r="H42" s="95">
        <v>206017834</v>
      </c>
      <c r="I42" s="95">
        <f>1163750826.8-G42-H42</f>
        <v>884621897.30999994</v>
      </c>
      <c r="J42" s="95">
        <f t="shared" si="1"/>
        <v>1573768469.8245001</v>
      </c>
      <c r="K42" s="95">
        <v>1228520148.6085</v>
      </c>
      <c r="L42" s="95">
        <v>130168605.8707</v>
      </c>
      <c r="M42" s="95">
        <v>109828784.6373</v>
      </c>
      <c r="N42" s="95">
        <v>0</v>
      </c>
      <c r="O42" s="95">
        <f t="shared" si="2"/>
        <v>109828784.6373</v>
      </c>
      <c r="P42" s="95">
        <v>3246965182.7803998</v>
      </c>
      <c r="Q42" s="95">
        <v>0</v>
      </c>
      <c r="R42" s="95">
        <f t="shared" si="3"/>
        <v>3246965182.7803998</v>
      </c>
      <c r="S42" s="107">
        <f t="shared" si="4"/>
        <v>7453002018.5213995</v>
      </c>
      <c r="T42" s="108">
        <f t="shared" si="5"/>
        <v>6289251191.7213993</v>
      </c>
      <c r="U42" s="27">
        <v>33</v>
      </c>
      <c r="AH42" s="91">
        <v>0</v>
      </c>
    </row>
    <row r="43" spans="1:34" ht="30" customHeight="1">
      <c r="A43" s="27">
        <v>34</v>
      </c>
      <c r="B43" s="93" t="s">
        <v>119</v>
      </c>
      <c r="C43" s="97">
        <v>16</v>
      </c>
      <c r="D43" s="95">
        <v>2392706241.3118</v>
      </c>
      <c r="E43" s="95">
        <v>0</v>
      </c>
      <c r="F43" s="96">
        <f t="shared" si="0"/>
        <v>2392706241.3118</v>
      </c>
      <c r="G43" s="95">
        <v>109030571.81999999</v>
      </c>
      <c r="H43" s="95">
        <v>0</v>
      </c>
      <c r="I43" s="95">
        <f>401190013.51-G43-H43</f>
        <v>292159441.69</v>
      </c>
      <c r="J43" s="95">
        <f t="shared" si="1"/>
        <v>1991516227.8017998</v>
      </c>
      <c r="K43" s="95">
        <v>1073777938.5816</v>
      </c>
      <c r="L43" s="95">
        <v>111159543.73810001</v>
      </c>
      <c r="M43" s="95">
        <v>95994946.520099998</v>
      </c>
      <c r="N43" s="95">
        <v>0</v>
      </c>
      <c r="O43" s="95">
        <f t="shared" si="2"/>
        <v>95994946.520099998</v>
      </c>
      <c r="P43" s="95">
        <v>2896366802.0155001</v>
      </c>
      <c r="Q43" s="95">
        <v>0</v>
      </c>
      <c r="R43" s="95">
        <f t="shared" si="3"/>
        <v>2896366802.0155001</v>
      </c>
      <c r="S43" s="107">
        <f t="shared" si="4"/>
        <v>6570005472.1671009</v>
      </c>
      <c r="T43" s="108">
        <f t="shared" si="5"/>
        <v>6168815458.6571007</v>
      </c>
      <c r="U43" s="27">
        <v>34</v>
      </c>
      <c r="AH43" s="91">
        <v>0</v>
      </c>
    </row>
    <row r="44" spans="1:34" ht="30" customHeight="1">
      <c r="A44" s="27">
        <v>35</v>
      </c>
      <c r="B44" s="93" t="s">
        <v>120</v>
      </c>
      <c r="C44" s="97">
        <v>17</v>
      </c>
      <c r="D44" s="95">
        <v>2466572984.3144999</v>
      </c>
      <c r="E44" s="95">
        <v>0</v>
      </c>
      <c r="F44" s="96">
        <f t="shared" si="0"/>
        <v>2466572984.3144999</v>
      </c>
      <c r="G44" s="95">
        <v>51817736.950000003</v>
      </c>
      <c r="H44" s="95">
        <v>0</v>
      </c>
      <c r="I44" s="95">
        <f>561987709.39-G44-H44</f>
        <v>510169972.44</v>
      </c>
      <c r="J44" s="95">
        <f t="shared" si="1"/>
        <v>1904585274.9245</v>
      </c>
      <c r="K44" s="95">
        <v>1106927214.3570001</v>
      </c>
      <c r="L44" s="95">
        <v>110771929.5776</v>
      </c>
      <c r="M44" s="95">
        <v>98958467.040199995</v>
      </c>
      <c r="N44" s="95">
        <v>0</v>
      </c>
      <c r="O44" s="95">
        <f t="shared" si="2"/>
        <v>98958467.040199995</v>
      </c>
      <c r="P44" s="95">
        <v>2810289490.6855998</v>
      </c>
      <c r="Q44" s="95">
        <v>0</v>
      </c>
      <c r="R44" s="95">
        <f t="shared" si="3"/>
        <v>2810289490.6855998</v>
      </c>
      <c r="S44" s="107">
        <f t="shared" si="4"/>
        <v>6593520085.9748993</v>
      </c>
      <c r="T44" s="108">
        <f t="shared" si="5"/>
        <v>6031532376.5848999</v>
      </c>
      <c r="U44" s="27">
        <v>35</v>
      </c>
      <c r="AH44" s="91">
        <v>0</v>
      </c>
    </row>
    <row r="45" spans="1:34" ht="30" customHeight="1">
      <c r="A45" s="27">
        <v>36</v>
      </c>
      <c r="B45" s="93" t="s">
        <v>121</v>
      </c>
      <c r="C45" s="97">
        <v>14</v>
      </c>
      <c r="D45" s="95">
        <v>2471826064.5451002</v>
      </c>
      <c r="E45" s="95">
        <v>0</v>
      </c>
      <c r="F45" s="96">
        <f t="shared" si="0"/>
        <v>2471826064.5451002</v>
      </c>
      <c r="G45" s="95">
        <v>66458327.479999997</v>
      </c>
      <c r="H45" s="95">
        <v>422213140</v>
      </c>
      <c r="I45" s="95">
        <f>1074423197.17-G45-H45</f>
        <v>585751729.69000006</v>
      </c>
      <c r="J45" s="95">
        <f t="shared" si="1"/>
        <v>1397402867.3751001</v>
      </c>
      <c r="K45" s="95">
        <v>1109284646.1018</v>
      </c>
      <c r="L45" s="95">
        <v>120726580.0458</v>
      </c>
      <c r="M45" s="95">
        <v>99169219.679399997</v>
      </c>
      <c r="N45" s="95">
        <v>0</v>
      </c>
      <c r="O45" s="95">
        <f t="shared" si="2"/>
        <v>99169219.679399997</v>
      </c>
      <c r="P45" s="95">
        <v>3025094127.4541001</v>
      </c>
      <c r="Q45" s="95">
        <v>0</v>
      </c>
      <c r="R45" s="95">
        <f t="shared" si="3"/>
        <v>3025094127.4541001</v>
      </c>
      <c r="S45" s="107">
        <f t="shared" si="4"/>
        <v>6826100637.8262005</v>
      </c>
      <c r="T45" s="108">
        <f t="shared" si="5"/>
        <v>5751677440.6562004</v>
      </c>
      <c r="U45" s="27">
        <v>36</v>
      </c>
      <c r="AH45" s="91">
        <v>0</v>
      </c>
    </row>
    <row r="46" spans="1:34" ht="30" customHeight="1">
      <c r="A46" s="27">
        <v>37</v>
      </c>
      <c r="B46" s="93" t="s">
        <v>122</v>
      </c>
      <c r="C46" s="97"/>
      <c r="D46" s="95">
        <v>0</v>
      </c>
      <c r="E46" s="95">
        <v>402565747.53469998</v>
      </c>
      <c r="F46" s="96">
        <f t="shared" si="0"/>
        <v>402565747.53469998</v>
      </c>
      <c r="G46" s="95">
        <v>0</v>
      </c>
      <c r="H46" s="95">
        <v>0</v>
      </c>
      <c r="I46" s="95">
        <v>0</v>
      </c>
      <c r="J46" s="95">
        <f t="shared" si="1"/>
        <v>402565747.53469998</v>
      </c>
      <c r="K46" s="95">
        <v>6722612.1200000001</v>
      </c>
      <c r="L46" s="95">
        <v>0</v>
      </c>
      <c r="M46" s="95">
        <v>0</v>
      </c>
      <c r="N46" s="95">
        <v>0</v>
      </c>
      <c r="O46" s="95">
        <v>0</v>
      </c>
      <c r="P46" s="95">
        <v>0</v>
      </c>
      <c r="Q46" s="95">
        <v>0</v>
      </c>
      <c r="R46" s="95">
        <f t="shared" si="3"/>
        <v>0</v>
      </c>
      <c r="S46" s="107">
        <f t="shared" si="4"/>
        <v>409288359.65469998</v>
      </c>
      <c r="T46" s="108">
        <f t="shared" si="5"/>
        <v>409288359.65469998</v>
      </c>
      <c r="U46" s="27"/>
      <c r="AH46" s="91"/>
    </row>
    <row r="47" spans="1:34" ht="30" customHeight="1">
      <c r="A47" s="27"/>
      <c r="B47" s="165" t="s">
        <v>27</v>
      </c>
      <c r="C47" s="165"/>
      <c r="D47" s="99">
        <f>SUM(D10:D46)</f>
        <v>94192265929.961105</v>
      </c>
      <c r="E47" s="99">
        <f>SUM(E10:E46)</f>
        <v>60733777203.873795</v>
      </c>
      <c r="F47" s="99">
        <f t="shared" ref="F47:T47" si="11">SUM(F10:F46)</f>
        <v>154926043133.83496</v>
      </c>
      <c r="G47" s="99">
        <f t="shared" si="11"/>
        <v>9878313886.1299992</v>
      </c>
      <c r="H47" s="99">
        <f t="shared" si="11"/>
        <v>7311275499.585</v>
      </c>
      <c r="I47" s="99">
        <f t="shared" si="11"/>
        <v>23536450385.594997</v>
      </c>
      <c r="J47" s="99">
        <f t="shared" si="11"/>
        <v>114200003362.52489</v>
      </c>
      <c r="K47" s="99">
        <f t="shared" si="11"/>
        <v>66503551267.238495</v>
      </c>
      <c r="L47" s="99">
        <f t="shared" si="11"/>
        <v>5494983881.6698999</v>
      </c>
      <c r="M47" s="99">
        <f t="shared" si="11"/>
        <v>3778976864.9596</v>
      </c>
      <c r="N47" s="99">
        <f t="shared" si="11"/>
        <v>759033797.82395017</v>
      </c>
      <c r="O47" s="99">
        <f t="shared" si="11"/>
        <v>3019943067.1356511</v>
      </c>
      <c r="P47" s="99">
        <f t="shared" si="11"/>
        <v>141332801114.68991</v>
      </c>
      <c r="Q47" s="99">
        <f t="shared" si="11"/>
        <v>7667853446.5</v>
      </c>
      <c r="R47" s="99">
        <f t="shared" si="11"/>
        <v>133664947668.1899</v>
      </c>
      <c r="S47" s="99">
        <f t="shared" si="11"/>
        <v>372036356262.39294</v>
      </c>
      <c r="T47" s="99">
        <f t="shared" si="11"/>
        <v>322883429246.75879</v>
      </c>
      <c r="U47" s="99"/>
    </row>
    <row r="48" spans="1:34">
      <c r="B48" s="100"/>
      <c r="C48" s="83"/>
      <c r="D48" s="84"/>
      <c r="E48" s="101"/>
      <c r="F48" s="83"/>
      <c r="G48" s="84"/>
      <c r="H48" s="84"/>
      <c r="I48" s="84"/>
      <c r="J48" s="104"/>
      <c r="K48" s="105"/>
      <c r="L48" s="105"/>
      <c r="M48" s="101"/>
      <c r="N48" s="101"/>
      <c r="O48" s="101"/>
      <c r="P48" s="101"/>
      <c r="Q48" s="101"/>
      <c r="R48" s="101"/>
      <c r="S48" s="91"/>
    </row>
    <row r="49" spans="1:20">
      <c r="B49" s="83"/>
      <c r="C49" s="83"/>
      <c r="D49" s="83"/>
      <c r="E49" s="83"/>
      <c r="F49" s="83"/>
      <c r="G49" s="83"/>
      <c r="H49" s="83"/>
      <c r="I49" s="84"/>
      <c r="J49" s="84"/>
      <c r="K49" s="84"/>
      <c r="L49" s="84"/>
      <c r="M49" s="100"/>
      <c r="N49" s="100"/>
      <c r="O49" s="100"/>
      <c r="P49" s="100"/>
      <c r="Q49" s="100"/>
      <c r="R49" s="100"/>
    </row>
    <row r="50" spans="1:20">
      <c r="I50" s="91"/>
      <c r="J50" s="86"/>
      <c r="K50" s="86"/>
      <c r="L50" s="86"/>
      <c r="T50" s="91"/>
    </row>
    <row r="51" spans="1:20">
      <c r="C51" s="102"/>
      <c r="E51" s="91"/>
      <c r="I51" s="91"/>
      <c r="J51" s="106"/>
      <c r="K51" s="106"/>
      <c r="L51" s="106"/>
    </row>
    <row r="52" spans="1:20">
      <c r="C52" s="102"/>
      <c r="J52" s="91"/>
      <c r="K52" s="91"/>
      <c r="L52" s="91"/>
    </row>
    <row r="54" spans="1:20">
      <c r="T54" s="86"/>
    </row>
    <row r="55" spans="1:20" ht="21">
      <c r="A55" s="103" t="s">
        <v>55</v>
      </c>
    </row>
  </sheetData>
  <mergeCells count="25">
    <mergeCell ref="T7:T8"/>
    <mergeCell ref="U7:U8"/>
    <mergeCell ref="O7:O8"/>
    <mergeCell ref="P7:P8"/>
    <mergeCell ref="Q7:Q8"/>
    <mergeCell ref="R7:R8"/>
    <mergeCell ref="S7:S8"/>
    <mergeCell ref="J7:J8"/>
    <mergeCell ref="K7:K8"/>
    <mergeCell ref="L7:L8"/>
    <mergeCell ref="M7:M8"/>
    <mergeCell ref="N7:N8"/>
    <mergeCell ref="G7:I7"/>
    <mergeCell ref="B47:C47"/>
    <mergeCell ref="A7:A8"/>
    <mergeCell ref="B7:B8"/>
    <mergeCell ref="C7:C8"/>
    <mergeCell ref="D7:D8"/>
    <mergeCell ref="E7:E8"/>
    <mergeCell ref="F7:F8"/>
    <mergeCell ref="A1:U1"/>
    <mergeCell ref="A2:U2"/>
    <mergeCell ref="A3:U3"/>
    <mergeCell ref="A4:T4"/>
    <mergeCell ref="D5:T5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5EA3C-166D-47F6-9CD3-144E129B5C9F}">
  <dimension ref="A1:U45"/>
  <sheetViews>
    <sheetView workbookViewId="0">
      <selection activeCell="D29" sqref="D29"/>
    </sheetView>
  </sheetViews>
  <sheetFormatPr defaultColWidth="8.88671875" defaultRowHeight="13.2"/>
  <cols>
    <col min="1" max="1" width="4.109375" style="16" customWidth="1"/>
    <col min="2" max="2" width="22.44140625" style="16" customWidth="1"/>
    <col min="3" max="3" width="7.44140625" style="16" customWidth="1"/>
    <col min="4" max="5" width="25.5546875" style="16" customWidth="1"/>
    <col min="6" max="7" width="22" style="16" customWidth="1"/>
    <col min="8" max="8" width="29.44140625" style="16" customWidth="1"/>
    <col min="9" max="9" width="8.88671875" style="16"/>
    <col min="10" max="10" width="16.33203125" style="16" customWidth="1"/>
    <col min="11" max="11" width="16.88671875" style="16" customWidth="1"/>
    <col min="12" max="12" width="21" style="16" customWidth="1"/>
    <col min="13" max="13" width="8.88671875" style="16"/>
    <col min="14" max="14" width="17.44140625" style="16" customWidth="1"/>
    <col min="15" max="15" width="12.33203125" style="16" customWidth="1"/>
    <col min="16" max="16" width="17.88671875" style="16" customWidth="1"/>
    <col min="17" max="18" width="8.88671875" style="16"/>
    <col min="19" max="19" width="17.88671875" style="16" customWidth="1"/>
    <col min="20" max="20" width="16.33203125" style="16" customWidth="1"/>
    <col min="21" max="21" width="17.88671875" style="16" customWidth="1"/>
    <col min="22" max="16384" width="8.88671875" style="16"/>
  </cols>
  <sheetData>
    <row r="1" spans="1:21" ht="12.75" customHeight="1">
      <c r="A1" s="143" t="s">
        <v>21</v>
      </c>
      <c r="B1" s="143" t="s">
        <v>22</v>
      </c>
      <c r="C1" s="143" t="s">
        <v>69</v>
      </c>
      <c r="D1" s="143" t="s">
        <v>49</v>
      </c>
      <c r="E1" s="143" t="s">
        <v>964</v>
      </c>
      <c r="F1" s="143" t="s">
        <v>77</v>
      </c>
      <c r="G1" s="143" t="s">
        <v>80</v>
      </c>
      <c r="H1" s="143" t="s">
        <v>82</v>
      </c>
    </row>
    <row r="2" spans="1:21" ht="30" customHeight="1">
      <c r="A2" s="27">
        <v>1</v>
      </c>
      <c r="B2" s="93" t="s">
        <v>86</v>
      </c>
      <c r="C2" s="146">
        <v>17</v>
      </c>
      <c r="D2" s="145">
        <v>2236906503.6583004</v>
      </c>
      <c r="E2" s="145">
        <v>1365759178.6575</v>
      </c>
      <c r="F2" s="145">
        <v>46657771.326549999</v>
      </c>
      <c r="G2" s="145">
        <v>2935528758.5943999</v>
      </c>
      <c r="H2" s="144">
        <v>6584852212.2367496</v>
      </c>
      <c r="U2" s="91">
        <v>0</v>
      </c>
    </row>
    <row r="3" spans="1:21" ht="30" customHeight="1">
      <c r="A3" s="27">
        <v>2</v>
      </c>
      <c r="B3" s="93" t="s">
        <v>87</v>
      </c>
      <c r="C3" s="27">
        <v>21</v>
      </c>
      <c r="D3" s="145">
        <v>1828180450.0011001</v>
      </c>
      <c r="E3" s="145">
        <v>1235349726.1901</v>
      </c>
      <c r="F3" s="145">
        <v>99271690.246700004</v>
      </c>
      <c r="G3" s="145">
        <v>3063009301.7086</v>
      </c>
      <c r="H3" s="144">
        <v>6225811168.1464996</v>
      </c>
      <c r="U3" s="91">
        <v>0</v>
      </c>
    </row>
    <row r="4" spans="1:21" ht="30" customHeight="1">
      <c r="A4" s="27">
        <v>3</v>
      </c>
      <c r="B4" s="93" t="s">
        <v>88</v>
      </c>
      <c r="C4" s="27">
        <v>31</v>
      </c>
      <c r="D4" s="145">
        <v>13507422807.2288</v>
      </c>
      <c r="E4" s="145">
        <v>6932138827.9545002</v>
      </c>
      <c r="F4" s="145">
        <v>50097107.131250001</v>
      </c>
      <c r="G4" s="145">
        <v>3330849633.5439</v>
      </c>
      <c r="H4" s="144">
        <v>23820508375.858448</v>
      </c>
      <c r="U4" s="91">
        <v>0</v>
      </c>
    </row>
    <row r="5" spans="1:21" ht="30" customHeight="1">
      <c r="A5" s="27">
        <v>4</v>
      </c>
      <c r="B5" s="93" t="s">
        <v>89</v>
      </c>
      <c r="C5" s="97">
        <v>21</v>
      </c>
      <c r="D5" s="145">
        <v>2766948584.0644999</v>
      </c>
      <c r="E5" s="145">
        <v>1560644713.8113</v>
      </c>
      <c r="F5" s="145">
        <v>99085716.422000006</v>
      </c>
      <c r="G5" s="145">
        <v>3546543073.6925998</v>
      </c>
      <c r="H5" s="144">
        <v>7973222087.9904003</v>
      </c>
      <c r="U5" s="91">
        <v>0</v>
      </c>
    </row>
    <row r="6" spans="1:21" ht="30" customHeight="1">
      <c r="A6" s="27">
        <v>5</v>
      </c>
      <c r="B6" s="93" t="s">
        <v>90</v>
      </c>
      <c r="C6" s="97">
        <v>20</v>
      </c>
      <c r="D6" s="95">
        <v>974146293.13110018</v>
      </c>
      <c r="E6" s="95">
        <v>1474229550.5985999</v>
      </c>
      <c r="F6" s="95">
        <v>119203436.6168</v>
      </c>
      <c r="G6" s="95">
        <v>3440210083.1209002</v>
      </c>
      <c r="H6" s="108">
        <v>6007789363.4673996</v>
      </c>
      <c r="U6" s="91">
        <v>0</v>
      </c>
    </row>
    <row r="7" spans="1:21" ht="30" customHeight="1">
      <c r="A7" s="27">
        <v>6</v>
      </c>
      <c r="B7" s="93" t="s">
        <v>91</v>
      </c>
      <c r="C7" s="97">
        <v>8</v>
      </c>
      <c r="D7" s="95">
        <v>12492175140.7593</v>
      </c>
      <c r="E7" s="95">
        <v>5117043098.4903002</v>
      </c>
      <c r="F7" s="95">
        <v>44088330.817950003</v>
      </c>
      <c r="G7" s="95">
        <v>2966821344.1589999</v>
      </c>
      <c r="H7" s="108">
        <v>20620127914.226551</v>
      </c>
      <c r="U7" s="91">
        <v>0</v>
      </c>
    </row>
    <row r="8" spans="1:21" ht="30" customHeight="1">
      <c r="A8" s="27">
        <v>7</v>
      </c>
      <c r="B8" s="93" t="s">
        <v>92</v>
      </c>
      <c r="C8" s="97">
        <v>23</v>
      </c>
      <c r="D8" s="95">
        <v>2456115482.7648001</v>
      </c>
      <c r="E8" s="95">
        <v>1389620268.3385</v>
      </c>
      <c r="F8" s="95">
        <v>55880463.8094</v>
      </c>
      <c r="G8" s="95">
        <v>3319929218.9706998</v>
      </c>
      <c r="H8" s="108">
        <v>7221545433.8834</v>
      </c>
      <c r="U8" s="91">
        <v>0</v>
      </c>
    </row>
    <row r="9" spans="1:21" ht="30" customHeight="1">
      <c r="A9" s="27">
        <v>8</v>
      </c>
      <c r="B9" s="93" t="s">
        <v>93</v>
      </c>
      <c r="C9" s="97">
        <v>27</v>
      </c>
      <c r="D9" s="95">
        <v>2843711233.7091002</v>
      </c>
      <c r="E9" s="95">
        <v>1524104822.9968002</v>
      </c>
      <c r="F9" s="95">
        <v>123815090.8945</v>
      </c>
      <c r="G9" s="95">
        <v>3425083098.8579998</v>
      </c>
      <c r="H9" s="108">
        <v>7916714246.4583998</v>
      </c>
      <c r="U9" s="91">
        <v>0</v>
      </c>
    </row>
    <row r="10" spans="1:21" ht="30" customHeight="1">
      <c r="A10" s="27">
        <v>9</v>
      </c>
      <c r="B10" s="93" t="s">
        <v>94</v>
      </c>
      <c r="C10" s="97">
        <v>18</v>
      </c>
      <c r="D10" s="95">
        <v>1000097315.5888996</v>
      </c>
      <c r="E10" s="95">
        <v>1244648451.5785</v>
      </c>
      <c r="F10" s="95">
        <v>50105650.760300003</v>
      </c>
      <c r="G10" s="95">
        <v>2894062960.5430999</v>
      </c>
      <c r="H10" s="108">
        <v>5188914378.4707994</v>
      </c>
      <c r="U10" s="91">
        <v>0</v>
      </c>
    </row>
    <row r="11" spans="1:21" ht="30" customHeight="1">
      <c r="A11" s="27">
        <v>10</v>
      </c>
      <c r="B11" s="93" t="s">
        <v>95</v>
      </c>
      <c r="C11" s="97">
        <v>25</v>
      </c>
      <c r="D11" s="95">
        <v>18619973855.243698</v>
      </c>
      <c r="E11" s="95">
        <v>9164936223.4602985</v>
      </c>
      <c r="F11" s="95">
        <v>50592726.259450004</v>
      </c>
      <c r="G11" s="95">
        <v>3528237238.1684999</v>
      </c>
      <c r="H11" s="108">
        <v>31363740043.131947</v>
      </c>
      <c r="U11" s="91">
        <v>0</v>
      </c>
    </row>
    <row r="12" spans="1:21" ht="30" customHeight="1">
      <c r="A12" s="27">
        <v>11</v>
      </c>
      <c r="B12" s="93" t="s">
        <v>96</v>
      </c>
      <c r="C12" s="97">
        <v>13</v>
      </c>
      <c r="D12" s="95">
        <v>1557834345.8631001</v>
      </c>
      <c r="E12" s="95">
        <v>1108149461.8738</v>
      </c>
      <c r="F12" s="95">
        <v>89155694.157199994</v>
      </c>
      <c r="G12" s="95">
        <v>2739402280.7968998</v>
      </c>
      <c r="H12" s="108">
        <v>5494541782.691</v>
      </c>
      <c r="U12" s="91">
        <v>0</v>
      </c>
    </row>
    <row r="13" spans="1:21" ht="30" customHeight="1">
      <c r="A13" s="27">
        <v>12</v>
      </c>
      <c r="B13" s="93" t="s">
        <v>97</v>
      </c>
      <c r="C13" s="97">
        <v>18</v>
      </c>
      <c r="D13" s="95">
        <v>4109585573.5215993</v>
      </c>
      <c r="E13" s="95">
        <v>1997913907.7393</v>
      </c>
      <c r="F13" s="95">
        <v>46590994.662450001</v>
      </c>
      <c r="G13" s="95">
        <v>3109253814.1156998</v>
      </c>
      <c r="H13" s="108">
        <v>9263344290.0390491</v>
      </c>
      <c r="U13" s="91">
        <v>0</v>
      </c>
    </row>
    <row r="14" spans="1:21" ht="30" customHeight="1">
      <c r="A14" s="27">
        <v>13</v>
      </c>
      <c r="B14" s="93" t="s">
        <v>98</v>
      </c>
      <c r="C14" s="97">
        <v>16</v>
      </c>
      <c r="D14" s="95">
        <v>1167950056.0347998</v>
      </c>
      <c r="E14" s="95">
        <v>1112248114.4006</v>
      </c>
      <c r="F14" s="95">
        <v>89105384.118599996</v>
      </c>
      <c r="G14" s="95">
        <v>2828227351.7354999</v>
      </c>
      <c r="H14" s="108">
        <v>5197530906.2894993</v>
      </c>
      <c r="U14" s="91">
        <v>0</v>
      </c>
    </row>
    <row r="15" spans="1:21" ht="30" customHeight="1">
      <c r="A15" s="27">
        <v>14</v>
      </c>
      <c r="B15" s="93" t="s">
        <v>99</v>
      </c>
      <c r="C15" s="97">
        <v>17</v>
      </c>
      <c r="D15" s="95">
        <v>2113616431.3494999</v>
      </c>
      <c r="E15" s="95">
        <v>1266441642.3394001</v>
      </c>
      <c r="F15" s="95">
        <v>100219950.43269999</v>
      </c>
      <c r="G15" s="95">
        <v>3078085166.1708002</v>
      </c>
      <c r="H15" s="108">
        <v>6558363190.2924004</v>
      </c>
      <c r="U15" s="91">
        <v>0</v>
      </c>
    </row>
    <row r="16" spans="1:21" ht="30" customHeight="1">
      <c r="A16" s="27">
        <v>15</v>
      </c>
      <c r="B16" s="93" t="s">
        <v>100</v>
      </c>
      <c r="C16" s="97">
        <v>11</v>
      </c>
      <c r="D16" s="95">
        <v>1160637537.9635</v>
      </c>
      <c r="E16" s="95">
        <v>1160821097.3139999</v>
      </c>
      <c r="F16" s="95">
        <v>93866990.324200004</v>
      </c>
      <c r="G16" s="95">
        <v>2852398645.8737998</v>
      </c>
      <c r="H16" s="108">
        <v>5267724271.4755001</v>
      </c>
      <c r="U16" s="91">
        <v>0</v>
      </c>
    </row>
    <row r="17" spans="1:21" ht="30" customHeight="1">
      <c r="A17" s="27">
        <v>16</v>
      </c>
      <c r="B17" s="93" t="s">
        <v>101</v>
      </c>
      <c r="C17" s="97">
        <v>27</v>
      </c>
      <c r="D17" s="95">
        <v>1382218839.1137996</v>
      </c>
      <c r="E17" s="95">
        <v>1692511792.8611</v>
      </c>
      <c r="F17" s="95">
        <v>51806336.731349997</v>
      </c>
      <c r="G17" s="95">
        <v>3192187465.7466998</v>
      </c>
      <c r="H17" s="108">
        <v>6318724434.4529495</v>
      </c>
      <c r="U17" s="91">
        <v>0</v>
      </c>
    </row>
    <row r="18" spans="1:21" ht="30" customHeight="1">
      <c r="A18" s="27">
        <v>17</v>
      </c>
      <c r="B18" s="93" t="s">
        <v>102</v>
      </c>
      <c r="C18" s="97">
        <v>27</v>
      </c>
      <c r="D18" s="95">
        <v>2560663731.7386003</v>
      </c>
      <c r="E18" s="95">
        <v>1380322401.1014001</v>
      </c>
      <c r="F18" s="95">
        <v>111445041.8568</v>
      </c>
      <c r="G18" s="95">
        <v>3547657034.4292998</v>
      </c>
      <c r="H18" s="108">
        <v>7600088209.1261005</v>
      </c>
      <c r="U18" s="91">
        <v>0</v>
      </c>
    </row>
    <row r="19" spans="1:21" ht="30" customHeight="1">
      <c r="A19" s="27">
        <v>18</v>
      </c>
      <c r="B19" s="93" t="s">
        <v>103</v>
      </c>
      <c r="C19" s="97">
        <v>23</v>
      </c>
      <c r="D19" s="95">
        <v>1238649884.6080999</v>
      </c>
      <c r="E19" s="95">
        <v>1642195212.9225001</v>
      </c>
      <c r="F19" s="95">
        <v>130570828.75749999</v>
      </c>
      <c r="G19" s="95">
        <v>4104061555.4326</v>
      </c>
      <c r="H19" s="108">
        <v>7115477481.7207003</v>
      </c>
      <c r="U19" s="91">
        <v>0</v>
      </c>
    </row>
    <row r="20" spans="1:21" ht="30" customHeight="1">
      <c r="A20" s="27">
        <v>19</v>
      </c>
      <c r="B20" s="93" t="s">
        <v>104</v>
      </c>
      <c r="C20" s="97">
        <v>44</v>
      </c>
      <c r="D20" s="95">
        <v>2866949480.3633003</v>
      </c>
      <c r="E20" s="95">
        <v>1999152840.6100998</v>
      </c>
      <c r="F20" s="95">
        <v>158070524.64520001</v>
      </c>
      <c r="G20" s="95">
        <v>5400735404.1808996</v>
      </c>
      <c r="H20" s="108">
        <v>10424908249.7995</v>
      </c>
      <c r="U20" s="91">
        <v>0</v>
      </c>
    </row>
    <row r="21" spans="1:21" ht="30" customHeight="1">
      <c r="A21" s="27">
        <v>20</v>
      </c>
      <c r="B21" s="93" t="s">
        <v>105</v>
      </c>
      <c r="C21" s="97">
        <v>34</v>
      </c>
      <c r="D21" s="95">
        <v>1910001643.4342999</v>
      </c>
      <c r="E21" s="95">
        <v>1527622266.9257002</v>
      </c>
      <c r="F21" s="95">
        <v>122500157.92030001</v>
      </c>
      <c r="G21" s="95">
        <v>3847517663.8611999</v>
      </c>
      <c r="H21" s="108">
        <v>7407641732.1414995</v>
      </c>
      <c r="U21" s="91">
        <v>0</v>
      </c>
    </row>
    <row r="22" spans="1:21" ht="30" customHeight="1">
      <c r="A22" s="27">
        <v>21</v>
      </c>
      <c r="B22" s="93" t="s">
        <v>106</v>
      </c>
      <c r="C22" s="97">
        <v>21</v>
      </c>
      <c r="D22" s="95">
        <v>2325685819.6991997</v>
      </c>
      <c r="E22" s="95">
        <v>1298869200.6827998</v>
      </c>
      <c r="F22" s="95">
        <v>52614123.406599998</v>
      </c>
      <c r="G22" s="95">
        <v>3044019336.6841998</v>
      </c>
      <c r="H22" s="108">
        <v>6721188480.4727993</v>
      </c>
      <c r="U22" s="91">
        <v>0</v>
      </c>
    </row>
    <row r="23" spans="1:21" ht="30" customHeight="1">
      <c r="A23" s="27">
        <v>22</v>
      </c>
      <c r="B23" s="93" t="s">
        <v>107</v>
      </c>
      <c r="C23" s="97">
        <v>21</v>
      </c>
      <c r="D23" s="95">
        <v>1284444888.0818</v>
      </c>
      <c r="E23" s="95">
        <v>1361426474.3811998</v>
      </c>
      <c r="F23" s="95">
        <v>55071103.5075</v>
      </c>
      <c r="G23" s="95">
        <v>3311221198.2519002</v>
      </c>
      <c r="H23" s="108">
        <v>6012163664.2224007</v>
      </c>
      <c r="U23" s="91">
        <v>0</v>
      </c>
    </row>
    <row r="24" spans="1:21" ht="30" customHeight="1">
      <c r="A24" s="27">
        <v>23</v>
      </c>
      <c r="B24" s="93" t="s">
        <v>108</v>
      </c>
      <c r="C24" s="97">
        <v>16</v>
      </c>
      <c r="D24" s="95">
        <v>1264497824.3452001</v>
      </c>
      <c r="E24" s="95">
        <v>1116741497.0743999</v>
      </c>
      <c r="F24" s="95">
        <v>44354058.939750001</v>
      </c>
      <c r="G24" s="95">
        <v>2858963563.5193</v>
      </c>
      <c r="H24" s="108">
        <v>5284556943.8786507</v>
      </c>
      <c r="U24" s="91">
        <v>0</v>
      </c>
    </row>
    <row r="25" spans="1:21" ht="30" customHeight="1">
      <c r="A25" s="27">
        <v>24</v>
      </c>
      <c r="B25" s="93" t="s">
        <v>109</v>
      </c>
      <c r="C25" s="97">
        <v>20</v>
      </c>
      <c r="D25" s="95">
        <v>597719646.74849987</v>
      </c>
      <c r="E25" s="95">
        <v>1998849170.6802001</v>
      </c>
      <c r="F25" s="95">
        <v>133500812.55949999</v>
      </c>
      <c r="G25" s="95">
        <v>12599594842.150501</v>
      </c>
      <c r="H25" s="108">
        <v>15329664472.138702</v>
      </c>
      <c r="U25" s="91">
        <v>0</v>
      </c>
    </row>
    <row r="26" spans="1:21" ht="30" customHeight="1">
      <c r="A26" s="27">
        <v>25</v>
      </c>
      <c r="B26" s="93" t="s">
        <v>110</v>
      </c>
      <c r="C26" s="97">
        <v>13</v>
      </c>
      <c r="D26" s="95">
        <v>2026809171.7598</v>
      </c>
      <c r="E26" s="95">
        <v>1140061627.7163999</v>
      </c>
      <c r="F26" s="95">
        <v>91901800.735300004</v>
      </c>
      <c r="G26" s="95">
        <v>2620145011.9092999</v>
      </c>
      <c r="H26" s="108">
        <v>5878917612.1208</v>
      </c>
      <c r="U26" s="91">
        <v>0</v>
      </c>
    </row>
    <row r="27" spans="1:21" ht="30" customHeight="1">
      <c r="A27" s="27">
        <v>26</v>
      </c>
      <c r="B27" s="93" t="s">
        <v>111</v>
      </c>
      <c r="C27" s="97">
        <v>25</v>
      </c>
      <c r="D27" s="95">
        <v>1680142167.2530003</v>
      </c>
      <c r="E27" s="95">
        <v>1461103840.0221</v>
      </c>
      <c r="F27" s="95">
        <v>59021885.60345</v>
      </c>
      <c r="G27" s="95">
        <v>3407941265.0365</v>
      </c>
      <c r="H27" s="108">
        <v>6608209157.9150505</v>
      </c>
      <c r="U27" s="91">
        <v>0</v>
      </c>
    </row>
    <row r="28" spans="1:21" ht="30" customHeight="1">
      <c r="A28" s="27">
        <v>27</v>
      </c>
      <c r="B28" s="93" t="s">
        <v>112</v>
      </c>
      <c r="C28" s="97">
        <v>20</v>
      </c>
      <c r="D28" s="95">
        <v>-154527259.58019996</v>
      </c>
      <c r="E28" s="95">
        <v>1203238244.1622</v>
      </c>
      <c r="F28" s="95">
        <v>92584355.5713</v>
      </c>
      <c r="G28" s="95">
        <v>3316099538.0240998</v>
      </c>
      <c r="H28" s="108">
        <v>4457394878.1773996</v>
      </c>
      <c r="U28" s="91">
        <v>0</v>
      </c>
    </row>
    <row r="29" spans="1:21" ht="30" customHeight="1">
      <c r="A29" s="27">
        <v>28</v>
      </c>
      <c r="B29" s="93" t="s">
        <v>113</v>
      </c>
      <c r="C29" s="97">
        <v>18</v>
      </c>
      <c r="D29" s="95">
        <v>3216937732.3725004</v>
      </c>
      <c r="E29" s="95">
        <v>2127144632.4985001</v>
      </c>
      <c r="F29" s="95">
        <v>46383887.774350002</v>
      </c>
      <c r="G29" s="95">
        <v>3165588643.8295999</v>
      </c>
      <c r="H29" s="108">
        <v>8556054896.4749508</v>
      </c>
      <c r="U29" s="91">
        <v>0</v>
      </c>
    </row>
    <row r="30" spans="1:21" ht="30" customHeight="1">
      <c r="A30" s="27">
        <v>29</v>
      </c>
      <c r="B30" s="93" t="s">
        <v>114</v>
      </c>
      <c r="C30" s="97">
        <v>30</v>
      </c>
      <c r="D30" s="95">
        <v>714439229.04300022</v>
      </c>
      <c r="E30" s="95">
        <v>1155623939.9059</v>
      </c>
      <c r="F30" s="95">
        <v>90887100.305600002</v>
      </c>
      <c r="G30" s="95">
        <v>3070686963.4438</v>
      </c>
      <c r="H30" s="108">
        <v>5031637232.6983004</v>
      </c>
      <c r="U30" s="91">
        <v>0</v>
      </c>
    </row>
    <row r="31" spans="1:21" ht="30" customHeight="1">
      <c r="A31" s="27">
        <v>30</v>
      </c>
      <c r="B31" s="93" t="s">
        <v>115</v>
      </c>
      <c r="C31" s="97">
        <v>33</v>
      </c>
      <c r="D31" s="95">
        <v>913576700.73740005</v>
      </c>
      <c r="E31" s="95">
        <v>1448719207.868</v>
      </c>
      <c r="F31" s="95">
        <v>111773275.8705</v>
      </c>
      <c r="G31" s="95">
        <v>5944255401.7247</v>
      </c>
      <c r="H31" s="108">
        <v>8418324586.2006006</v>
      </c>
      <c r="U31" s="91">
        <v>0</v>
      </c>
    </row>
    <row r="32" spans="1:21" ht="30" customHeight="1">
      <c r="A32" s="27">
        <v>31</v>
      </c>
      <c r="B32" s="93" t="s">
        <v>116</v>
      </c>
      <c r="C32" s="97">
        <v>17</v>
      </c>
      <c r="D32" s="95">
        <v>766269967.26309979</v>
      </c>
      <c r="E32" s="95">
        <v>1296238581.6753001</v>
      </c>
      <c r="F32" s="95">
        <v>52032301.599749997</v>
      </c>
      <c r="G32" s="95">
        <v>3018013406.2378001</v>
      </c>
      <c r="H32" s="108">
        <v>5132554256.7759495</v>
      </c>
      <c r="U32" s="91">
        <v>0</v>
      </c>
    </row>
    <row r="33" spans="1:21" ht="30" customHeight="1">
      <c r="A33" s="27">
        <v>32</v>
      </c>
      <c r="B33" s="93" t="s">
        <v>117</v>
      </c>
      <c r="C33" s="97">
        <v>23</v>
      </c>
      <c r="D33" s="95">
        <v>13500383697.2008</v>
      </c>
      <c r="E33" s="95">
        <v>5496605913.0760002</v>
      </c>
      <c r="F33" s="95">
        <v>53737055.49385</v>
      </c>
      <c r="G33" s="95">
        <v>8179901800.7395</v>
      </c>
      <c r="H33" s="108">
        <v>27230628466.510155</v>
      </c>
      <c r="U33" s="91">
        <v>0</v>
      </c>
    </row>
    <row r="34" spans="1:21" ht="30" customHeight="1">
      <c r="A34" s="27">
        <v>33</v>
      </c>
      <c r="B34" s="93" t="s">
        <v>118</v>
      </c>
      <c r="C34" s="97">
        <v>23</v>
      </c>
      <c r="D34" s="95">
        <v>1573768469.8245001</v>
      </c>
      <c r="E34" s="95">
        <v>1358688754.4791999</v>
      </c>
      <c r="F34" s="95">
        <v>109828784.6373</v>
      </c>
      <c r="G34" s="95">
        <v>3246965182.7803998</v>
      </c>
      <c r="H34" s="108">
        <v>6289251191.7213993</v>
      </c>
      <c r="U34" s="91">
        <v>0</v>
      </c>
    </row>
    <row r="35" spans="1:21" ht="30" customHeight="1">
      <c r="A35" s="27">
        <v>34</v>
      </c>
      <c r="B35" s="93" t="s">
        <v>119</v>
      </c>
      <c r="C35" s="97">
        <v>16</v>
      </c>
      <c r="D35" s="95">
        <v>1991516227.8017998</v>
      </c>
      <c r="E35" s="95">
        <v>1184937482.3197</v>
      </c>
      <c r="F35" s="95">
        <v>95994946.520099998</v>
      </c>
      <c r="G35" s="95">
        <v>2896366802.0155001</v>
      </c>
      <c r="H35" s="108">
        <v>6168815458.6571007</v>
      </c>
      <c r="U35" s="91">
        <v>0</v>
      </c>
    </row>
    <row r="36" spans="1:21" ht="30" customHeight="1">
      <c r="A36" s="27">
        <v>35</v>
      </c>
      <c r="B36" s="93" t="s">
        <v>120</v>
      </c>
      <c r="C36" s="97">
        <v>17</v>
      </c>
      <c r="D36" s="95">
        <v>1904585274.9245</v>
      </c>
      <c r="E36" s="95">
        <v>1217699143.9346001</v>
      </c>
      <c r="F36" s="95">
        <v>98958467.040199995</v>
      </c>
      <c r="G36" s="95">
        <v>2810289490.6855998</v>
      </c>
      <c r="H36" s="95">
        <v>6031532376.5848999</v>
      </c>
    </row>
    <row r="37" spans="1:21" ht="30" customHeight="1">
      <c r="A37" s="27">
        <v>36</v>
      </c>
      <c r="B37" s="93" t="s">
        <v>121</v>
      </c>
      <c r="C37" s="97">
        <v>14</v>
      </c>
      <c r="D37" s="95">
        <v>1397402867.3751001</v>
      </c>
      <c r="E37" s="95">
        <v>1230011226.1475999</v>
      </c>
      <c r="F37" s="95">
        <v>99169219.679399997</v>
      </c>
      <c r="G37" s="95">
        <v>3025094127.4541001</v>
      </c>
      <c r="H37" s="108">
        <v>5751677440.6562004</v>
      </c>
      <c r="U37" s="91">
        <v>0</v>
      </c>
    </row>
    <row r="38" spans="1:21">
      <c r="B38" s="100"/>
      <c r="C38" s="83"/>
      <c r="D38" s="104"/>
      <c r="E38" s="105"/>
      <c r="F38" s="101"/>
      <c r="G38" s="101"/>
    </row>
    <row r="39" spans="1:21">
      <c r="B39" s="83"/>
      <c r="C39" s="83"/>
      <c r="D39" s="84"/>
      <c r="E39" s="84"/>
      <c r="F39" s="100"/>
      <c r="G39" s="100"/>
    </row>
    <row r="40" spans="1:21">
      <c r="D40" s="86"/>
      <c r="E40" s="86"/>
      <c r="H40" s="91"/>
    </row>
    <row r="41" spans="1:21">
      <c r="C41" s="102"/>
      <c r="D41" s="106"/>
      <c r="E41" s="106"/>
    </row>
    <row r="42" spans="1:21">
      <c r="C42" s="102"/>
      <c r="D42" s="91"/>
      <c r="E42" s="91"/>
    </row>
    <row r="44" spans="1:21">
      <c r="H44" s="86"/>
    </row>
    <row r="45" spans="1:21" ht="21">
      <c r="A45" s="103" t="s">
        <v>55</v>
      </c>
    </row>
  </sheetData>
  <sortState xmlns:xlrd2="http://schemas.microsoft.com/office/spreadsheetml/2017/richdata2" ref="A2:H50">
    <sortCondition ref="B1:B50"/>
  </sortState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419"/>
  <sheetViews>
    <sheetView topLeftCell="A4" workbookViewId="0">
      <pane xSplit="4" ySplit="3" topLeftCell="E388" activePane="bottomRight" state="frozen"/>
      <selection pane="topRight"/>
      <selection pane="bottomLeft"/>
      <selection pane="bottomRight" activeCell="A388" sqref="A388:A412"/>
    </sheetView>
  </sheetViews>
  <sheetFormatPr defaultColWidth="9.109375" defaultRowHeight="13.2"/>
  <cols>
    <col min="1" max="1" width="9.33203125" style="16" customWidth="1"/>
    <col min="2" max="2" width="13.88671875" style="56" customWidth="1"/>
    <col min="3" max="3" width="6.109375" style="16" customWidth="1"/>
    <col min="4" max="4" width="20.6640625" style="16" customWidth="1"/>
    <col min="5" max="11" width="19.88671875" style="16" customWidth="1"/>
    <col min="12" max="12" width="18.44140625" style="16" customWidth="1"/>
    <col min="13" max="13" width="19.6640625" style="16" customWidth="1"/>
    <col min="14" max="14" width="0.6640625" style="16" customWidth="1"/>
    <col min="15" max="15" width="4.6640625" style="16" customWidth="1"/>
    <col min="16" max="16" width="9.44140625" style="16" customWidth="1"/>
    <col min="17" max="17" width="17.88671875" style="56" customWidth="1"/>
    <col min="18" max="18" width="18.6640625" style="16" customWidth="1"/>
    <col min="19" max="22" width="21.88671875" style="16" customWidth="1"/>
    <col min="23" max="25" width="18.5546875" style="16" customWidth="1"/>
    <col min="26" max="26" width="22.109375" style="16" customWidth="1"/>
    <col min="27" max="27" width="20.6640625" style="16" customWidth="1"/>
    <col min="28" max="16384" width="9.109375" style="16"/>
  </cols>
  <sheetData>
    <row r="1" spans="1:27" ht="24.6">
      <c r="A1" s="159" t="s">
        <v>123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</row>
    <row r="2" spans="1:27" ht="24.6">
      <c r="A2" s="159" t="s">
        <v>62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</row>
    <row r="3" spans="1:27" ht="45" customHeight="1">
      <c r="B3" s="170" t="s">
        <v>124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</row>
    <row r="4" spans="1:27">
      <c r="N4" s="16">
        <v>0</v>
      </c>
    </row>
    <row r="5" spans="1:27" ht="61.5" customHeight="1">
      <c r="A5" s="57" t="s">
        <v>21</v>
      </c>
      <c r="B5" s="58" t="s">
        <v>125</v>
      </c>
      <c r="C5" s="41" t="s">
        <v>21</v>
      </c>
      <c r="D5" s="41" t="s">
        <v>126</v>
      </c>
      <c r="E5" s="41" t="s">
        <v>49</v>
      </c>
      <c r="F5" s="41" t="s">
        <v>127</v>
      </c>
      <c r="G5" s="41" t="s">
        <v>74</v>
      </c>
      <c r="H5" s="41" t="s">
        <v>25</v>
      </c>
      <c r="I5" s="41" t="s">
        <v>75</v>
      </c>
      <c r="J5" s="41" t="s">
        <v>76</v>
      </c>
      <c r="K5" s="41" t="s">
        <v>77</v>
      </c>
      <c r="L5" s="41" t="s">
        <v>26</v>
      </c>
      <c r="M5" s="61" t="s">
        <v>128</v>
      </c>
      <c r="N5" s="67"/>
      <c r="O5" s="59"/>
      <c r="P5" s="41" t="s">
        <v>21</v>
      </c>
      <c r="Q5" s="58" t="s">
        <v>129</v>
      </c>
      <c r="R5" s="41" t="s">
        <v>126</v>
      </c>
      <c r="S5" s="41" t="s">
        <v>49</v>
      </c>
      <c r="T5" s="41" t="s">
        <v>127</v>
      </c>
      <c r="U5" s="41" t="s">
        <v>74</v>
      </c>
      <c r="V5" s="41" t="s">
        <v>25</v>
      </c>
      <c r="W5" s="41" t="s">
        <v>75</v>
      </c>
      <c r="X5" s="41" t="s">
        <v>76</v>
      </c>
      <c r="Y5" s="41" t="s">
        <v>77</v>
      </c>
      <c r="Z5" s="41" t="s">
        <v>26</v>
      </c>
      <c r="AA5" s="41" t="s">
        <v>128</v>
      </c>
    </row>
    <row r="6" spans="1:27" ht="15.6">
      <c r="A6" s="59"/>
      <c r="B6" s="60"/>
      <c r="C6" s="59"/>
      <c r="D6" s="61"/>
      <c r="E6" s="142" t="s">
        <v>28</v>
      </c>
      <c r="F6" s="142" t="s">
        <v>28</v>
      </c>
      <c r="G6" s="6"/>
      <c r="H6" s="6"/>
      <c r="I6" s="6"/>
      <c r="J6" s="142" t="s">
        <v>28</v>
      </c>
      <c r="K6" s="142" t="s">
        <v>28</v>
      </c>
      <c r="L6" s="142" t="s">
        <v>28</v>
      </c>
      <c r="M6" s="142" t="s">
        <v>28</v>
      </c>
      <c r="N6" s="67"/>
      <c r="O6" s="59"/>
      <c r="P6" s="61"/>
      <c r="Q6" s="62"/>
      <c r="R6" s="61"/>
      <c r="S6" s="142" t="s">
        <v>28</v>
      </c>
      <c r="T6" s="142" t="s">
        <v>28</v>
      </c>
      <c r="U6" s="6"/>
      <c r="V6" s="6"/>
      <c r="W6" s="6"/>
      <c r="X6" s="142" t="s">
        <v>28</v>
      </c>
      <c r="Y6" s="142" t="s">
        <v>28</v>
      </c>
      <c r="Z6" s="142" t="s">
        <v>28</v>
      </c>
      <c r="AA6" s="142" t="s">
        <v>28</v>
      </c>
    </row>
    <row r="7" spans="1:27" ht="24.9" customHeight="1">
      <c r="A7" s="176">
        <v>1</v>
      </c>
      <c r="B7" s="177" t="s">
        <v>86</v>
      </c>
      <c r="C7" s="59">
        <v>1</v>
      </c>
      <c r="D7" s="63" t="s">
        <v>130</v>
      </c>
      <c r="E7" s="63">
        <v>77046051.333199993</v>
      </c>
      <c r="F7" s="63">
        <v>0</v>
      </c>
      <c r="G7" s="63">
        <v>34576058.167199999</v>
      </c>
      <c r="H7" s="63">
        <v>4509682.3421999998</v>
      </c>
      <c r="I7" s="63">
        <v>3348663.2850000001</v>
      </c>
      <c r="J7" s="63">
        <f>I7/2</f>
        <v>1674331.6425000001</v>
      </c>
      <c r="K7" s="63">
        <f t="shared" ref="K7:K23" si="0">I7-J7</f>
        <v>1674331.6425000001</v>
      </c>
      <c r="L7" s="63">
        <v>90312709.498099998</v>
      </c>
      <c r="M7" s="68">
        <f>E7+F7+G7+H7+K7+L7</f>
        <v>208118832.98319998</v>
      </c>
      <c r="N7" s="67"/>
      <c r="O7" s="176">
        <v>19</v>
      </c>
      <c r="P7" s="69">
        <v>26</v>
      </c>
      <c r="Q7" s="181" t="s">
        <v>104</v>
      </c>
      <c r="R7" s="63" t="s">
        <v>131</v>
      </c>
      <c r="S7" s="63">
        <v>81563450.944499999</v>
      </c>
      <c r="T7" s="63">
        <f>-11651464.66</f>
        <v>-11651464.66</v>
      </c>
      <c r="U7" s="63">
        <v>36603337.554300003</v>
      </c>
      <c r="V7" s="63">
        <v>4039223.6285999999</v>
      </c>
      <c r="W7" s="63">
        <v>3545003.6549</v>
      </c>
      <c r="X7" s="63">
        <v>0</v>
      </c>
      <c r="Y7" s="63">
        <f t="shared" ref="Y7:Y25" si="1">W7-X7</f>
        <v>3545003.6549</v>
      </c>
      <c r="Z7" s="63">
        <v>94948030.206699997</v>
      </c>
      <c r="AA7" s="68">
        <f t="shared" ref="AA7:AA70" si="2">S7+T7+U7+V7+Y7+Z7</f>
        <v>209047581.329</v>
      </c>
    </row>
    <row r="8" spans="1:27" ht="24.9" customHeight="1">
      <c r="A8" s="176"/>
      <c r="B8" s="178"/>
      <c r="C8" s="59">
        <v>2</v>
      </c>
      <c r="D8" s="63" t="s">
        <v>132</v>
      </c>
      <c r="E8" s="63">
        <v>128541299.7968</v>
      </c>
      <c r="F8" s="63">
        <v>0</v>
      </c>
      <c r="G8" s="63">
        <v>57685648.800399996</v>
      </c>
      <c r="H8" s="63">
        <v>7117797.8598999996</v>
      </c>
      <c r="I8" s="63">
        <v>5586808.4578999998</v>
      </c>
      <c r="J8" s="63">
        <f t="shared" ref="J8:J23" si="3">I8/2</f>
        <v>2793404.2289499999</v>
      </c>
      <c r="K8" s="63">
        <f t="shared" si="0"/>
        <v>2793404.2289499999</v>
      </c>
      <c r="L8" s="63">
        <v>157394302.3987</v>
      </c>
      <c r="M8" s="68">
        <f t="shared" ref="M8:M23" si="4">E8+F8+G8+H8+K8+L8</f>
        <v>353532453.08475</v>
      </c>
      <c r="N8" s="67"/>
      <c r="O8" s="176"/>
      <c r="P8" s="69">
        <v>27</v>
      </c>
      <c r="Q8" s="182"/>
      <c r="R8" s="63" t="s">
        <v>133</v>
      </c>
      <c r="S8" s="63">
        <v>79877836.008399993</v>
      </c>
      <c r="T8" s="63">
        <f t="shared" ref="T8:T25" si="5">-11651464.66</f>
        <v>-11651464.66</v>
      </c>
      <c r="U8" s="63">
        <v>35846881.9142</v>
      </c>
      <c r="V8" s="63">
        <v>4316083.0165999997</v>
      </c>
      <c r="W8" s="63">
        <v>3471741.5377000002</v>
      </c>
      <c r="X8" s="63">
        <v>0</v>
      </c>
      <c r="Y8" s="63">
        <f t="shared" si="1"/>
        <v>3471741.5377000002</v>
      </c>
      <c r="Z8" s="63">
        <v>102068945.1477</v>
      </c>
      <c r="AA8" s="68">
        <f t="shared" si="2"/>
        <v>213930022.9646</v>
      </c>
    </row>
    <row r="9" spans="1:27" ht="24.9" customHeight="1">
      <c r="A9" s="176"/>
      <c r="B9" s="178"/>
      <c r="C9" s="59">
        <v>3</v>
      </c>
      <c r="D9" s="63" t="s">
        <v>134</v>
      </c>
      <c r="E9" s="63">
        <v>90442956.785999998</v>
      </c>
      <c r="F9" s="63">
        <v>0</v>
      </c>
      <c r="G9" s="63">
        <v>40588205.112800002</v>
      </c>
      <c r="H9" s="63">
        <v>5026731.6557999998</v>
      </c>
      <c r="I9" s="63">
        <v>3930934.8569999998</v>
      </c>
      <c r="J9" s="63">
        <f t="shared" si="3"/>
        <v>1965467.4284999999</v>
      </c>
      <c r="K9" s="63">
        <f t="shared" si="0"/>
        <v>1965467.4284999999</v>
      </c>
      <c r="L9" s="63">
        <v>103611388.689</v>
      </c>
      <c r="M9" s="68">
        <f t="shared" si="4"/>
        <v>241634749.67210001</v>
      </c>
      <c r="N9" s="67"/>
      <c r="O9" s="176"/>
      <c r="P9" s="69">
        <v>28</v>
      </c>
      <c r="Q9" s="182"/>
      <c r="R9" s="63" t="s">
        <v>135</v>
      </c>
      <c r="S9" s="63">
        <v>79950143.221799999</v>
      </c>
      <c r="T9" s="63">
        <f t="shared" si="5"/>
        <v>-11651464.66</v>
      </c>
      <c r="U9" s="63">
        <v>35879331.317900002</v>
      </c>
      <c r="V9" s="63">
        <v>4250312.1146999998</v>
      </c>
      <c r="W9" s="63">
        <v>3474884.2362000002</v>
      </c>
      <c r="X9" s="63">
        <v>0</v>
      </c>
      <c r="Y9" s="63">
        <f t="shared" si="1"/>
        <v>3474884.2362000002</v>
      </c>
      <c r="Z9" s="63">
        <v>100377295.81919999</v>
      </c>
      <c r="AA9" s="68">
        <f t="shared" si="2"/>
        <v>212280502.04980001</v>
      </c>
    </row>
    <row r="10" spans="1:27" ht="24.9" customHeight="1">
      <c r="A10" s="176"/>
      <c r="B10" s="178"/>
      <c r="C10" s="59">
        <v>4</v>
      </c>
      <c r="D10" s="63" t="s">
        <v>136</v>
      </c>
      <c r="E10" s="63">
        <v>92151577.462599993</v>
      </c>
      <c r="F10" s="63">
        <v>0</v>
      </c>
      <c r="G10" s="63">
        <v>41354985.069499999</v>
      </c>
      <c r="H10" s="63">
        <v>5207317.2167999996</v>
      </c>
      <c r="I10" s="63">
        <v>4005196.8760000002</v>
      </c>
      <c r="J10" s="63">
        <f t="shared" si="3"/>
        <v>2002598.4380000001</v>
      </c>
      <c r="K10" s="63">
        <f t="shared" si="0"/>
        <v>2002598.4380000001</v>
      </c>
      <c r="L10" s="63">
        <v>108256108.9874</v>
      </c>
      <c r="M10" s="68">
        <f t="shared" si="4"/>
        <v>248972587.17429999</v>
      </c>
      <c r="N10" s="67"/>
      <c r="O10" s="176"/>
      <c r="P10" s="69">
        <v>29</v>
      </c>
      <c r="Q10" s="182"/>
      <c r="R10" s="63" t="s">
        <v>137</v>
      </c>
      <c r="S10" s="63">
        <v>94754187.550799996</v>
      </c>
      <c r="T10" s="63">
        <f t="shared" si="5"/>
        <v>-11651464.66</v>
      </c>
      <c r="U10" s="63">
        <v>42522961.8345</v>
      </c>
      <c r="V10" s="63">
        <v>4957452.3602999998</v>
      </c>
      <c r="W10" s="63">
        <v>4118314.4815000002</v>
      </c>
      <c r="X10" s="63">
        <v>0</v>
      </c>
      <c r="Y10" s="63">
        <f t="shared" si="1"/>
        <v>4118314.4815000002</v>
      </c>
      <c r="Z10" s="63">
        <v>118565176.5915</v>
      </c>
      <c r="AA10" s="68">
        <f t="shared" si="2"/>
        <v>253266628.15860003</v>
      </c>
    </row>
    <row r="11" spans="1:27" ht="24.9" customHeight="1">
      <c r="A11" s="176"/>
      <c r="B11" s="178"/>
      <c r="C11" s="59">
        <v>5</v>
      </c>
      <c r="D11" s="63" t="s">
        <v>138</v>
      </c>
      <c r="E11" s="63">
        <v>83875983.476500005</v>
      </c>
      <c r="F11" s="63">
        <v>0</v>
      </c>
      <c r="G11" s="63">
        <v>37641135.831600003</v>
      </c>
      <c r="H11" s="63">
        <v>4761166.5941000003</v>
      </c>
      <c r="I11" s="63">
        <v>3645513.5792</v>
      </c>
      <c r="J11" s="63">
        <f t="shared" si="3"/>
        <v>1822756.7896</v>
      </c>
      <c r="K11" s="63">
        <f t="shared" si="0"/>
        <v>1822756.7896</v>
      </c>
      <c r="L11" s="63">
        <v>96780967.553499997</v>
      </c>
      <c r="M11" s="68">
        <f t="shared" si="4"/>
        <v>224882010.24529999</v>
      </c>
      <c r="N11" s="67"/>
      <c r="O11" s="176"/>
      <c r="P11" s="69">
        <v>30</v>
      </c>
      <c r="Q11" s="182"/>
      <c r="R11" s="63" t="s">
        <v>139</v>
      </c>
      <c r="S11" s="63">
        <v>95495447.446799994</v>
      </c>
      <c r="T11" s="63">
        <f t="shared" si="5"/>
        <v>-11651464.66</v>
      </c>
      <c r="U11" s="63">
        <v>42855618.016599998</v>
      </c>
      <c r="V11" s="63">
        <v>4886512.4491999997</v>
      </c>
      <c r="W11" s="63">
        <v>4150531.9638999999</v>
      </c>
      <c r="X11" s="63">
        <v>0</v>
      </c>
      <c r="Y11" s="63">
        <f t="shared" si="1"/>
        <v>4150531.9638999999</v>
      </c>
      <c r="Z11" s="63">
        <v>116740578.6381</v>
      </c>
      <c r="AA11" s="68">
        <f t="shared" si="2"/>
        <v>252477223.85459998</v>
      </c>
    </row>
    <row r="12" spans="1:27" ht="24.9" customHeight="1">
      <c r="A12" s="176"/>
      <c r="B12" s="178"/>
      <c r="C12" s="59">
        <v>6</v>
      </c>
      <c r="D12" s="63" t="s">
        <v>140</v>
      </c>
      <c r="E12" s="63">
        <v>86622210.694999993</v>
      </c>
      <c r="F12" s="63">
        <v>0</v>
      </c>
      <c r="G12" s="63">
        <v>38873563.845700003</v>
      </c>
      <c r="H12" s="63">
        <v>4890935.9305999996</v>
      </c>
      <c r="I12" s="63">
        <v>3764873.2363</v>
      </c>
      <c r="J12" s="63">
        <f t="shared" si="3"/>
        <v>1882436.61815</v>
      </c>
      <c r="K12" s="63">
        <f t="shared" si="0"/>
        <v>1882436.61815</v>
      </c>
      <c r="L12" s="63">
        <v>100118677.7666</v>
      </c>
      <c r="M12" s="68">
        <f t="shared" si="4"/>
        <v>232387824.85604998</v>
      </c>
      <c r="N12" s="67"/>
      <c r="O12" s="176"/>
      <c r="P12" s="69">
        <v>31</v>
      </c>
      <c r="Q12" s="182"/>
      <c r="R12" s="63" t="s">
        <v>110</v>
      </c>
      <c r="S12" s="63">
        <v>165109097.87689999</v>
      </c>
      <c r="T12" s="63">
        <f t="shared" si="5"/>
        <v>-11651464.66</v>
      </c>
      <c r="U12" s="63">
        <v>74096227.818800002</v>
      </c>
      <c r="V12" s="63">
        <v>8042946.9007999999</v>
      </c>
      <c r="W12" s="63">
        <v>7176159.7708999999</v>
      </c>
      <c r="X12" s="63">
        <v>0</v>
      </c>
      <c r="Y12" s="63">
        <f t="shared" si="1"/>
        <v>7176159.7708999999</v>
      </c>
      <c r="Z12" s="63">
        <v>197925115.69600001</v>
      </c>
      <c r="AA12" s="68">
        <f t="shared" si="2"/>
        <v>440698083.4034</v>
      </c>
    </row>
    <row r="13" spans="1:27" ht="24.9" customHeight="1">
      <c r="A13" s="176"/>
      <c r="B13" s="178"/>
      <c r="C13" s="59">
        <v>7</v>
      </c>
      <c r="D13" s="63" t="s">
        <v>141</v>
      </c>
      <c r="E13" s="63">
        <v>84046745.738700002</v>
      </c>
      <c r="F13" s="63">
        <v>0</v>
      </c>
      <c r="G13" s="63">
        <v>37717769.0374</v>
      </c>
      <c r="H13" s="63">
        <v>4734530.1207999997</v>
      </c>
      <c r="I13" s="63">
        <v>3652935.4432999999</v>
      </c>
      <c r="J13" s="63">
        <f t="shared" si="3"/>
        <v>1826467.72165</v>
      </c>
      <c r="K13" s="63">
        <f t="shared" si="0"/>
        <v>1826467.72165</v>
      </c>
      <c r="L13" s="63">
        <v>96095868.658999994</v>
      </c>
      <c r="M13" s="68">
        <f t="shared" si="4"/>
        <v>224421381.27755001</v>
      </c>
      <c r="N13" s="67"/>
      <c r="O13" s="176"/>
      <c r="P13" s="69">
        <v>32</v>
      </c>
      <c r="Q13" s="182"/>
      <c r="R13" s="63" t="s">
        <v>142</v>
      </c>
      <c r="S13" s="63">
        <v>82699501.485300004</v>
      </c>
      <c r="T13" s="63">
        <f t="shared" si="5"/>
        <v>-11651464.66</v>
      </c>
      <c r="U13" s="63">
        <v>37113164.455200002</v>
      </c>
      <c r="V13" s="63">
        <v>4322991.5169000002</v>
      </c>
      <c r="W13" s="63">
        <v>3594379.9783000001</v>
      </c>
      <c r="X13" s="63">
        <v>0</v>
      </c>
      <c r="Y13" s="63">
        <f t="shared" si="1"/>
        <v>3594379.9783000001</v>
      </c>
      <c r="Z13" s="63">
        <v>102246634.05940001</v>
      </c>
      <c r="AA13" s="68">
        <f t="shared" si="2"/>
        <v>218325206.83510002</v>
      </c>
    </row>
    <row r="14" spans="1:27" ht="24.9" customHeight="1">
      <c r="A14" s="176"/>
      <c r="B14" s="178"/>
      <c r="C14" s="59">
        <v>8</v>
      </c>
      <c r="D14" s="63" t="s">
        <v>143</v>
      </c>
      <c r="E14" s="63">
        <v>81950817.905900002</v>
      </c>
      <c r="F14" s="63">
        <v>0</v>
      </c>
      <c r="G14" s="63">
        <v>36777176.736900002</v>
      </c>
      <c r="H14" s="63">
        <v>4567011.3535000002</v>
      </c>
      <c r="I14" s="63">
        <v>3561839.8393000001</v>
      </c>
      <c r="J14" s="63">
        <f t="shared" si="3"/>
        <v>1780919.9196500001</v>
      </c>
      <c r="K14" s="63">
        <f t="shared" si="0"/>
        <v>1780919.9196500001</v>
      </c>
      <c r="L14" s="63">
        <v>91787230.609999999</v>
      </c>
      <c r="M14" s="68">
        <f t="shared" si="4"/>
        <v>216863156.52595001</v>
      </c>
      <c r="N14" s="67"/>
      <c r="O14" s="176"/>
      <c r="P14" s="69">
        <v>33</v>
      </c>
      <c r="Q14" s="182"/>
      <c r="R14" s="63" t="s">
        <v>144</v>
      </c>
      <c r="S14" s="63">
        <v>81845302.321700007</v>
      </c>
      <c r="T14" s="63">
        <f t="shared" si="5"/>
        <v>-11651464.66</v>
      </c>
      <c r="U14" s="63">
        <v>36729824.368900001</v>
      </c>
      <c r="V14" s="63">
        <v>3987879.7859</v>
      </c>
      <c r="W14" s="63">
        <v>3557253.8007999999</v>
      </c>
      <c r="X14" s="63">
        <v>0</v>
      </c>
      <c r="Y14" s="63">
        <f t="shared" si="1"/>
        <v>3557253.8007999999</v>
      </c>
      <c r="Z14" s="63">
        <v>93627449.607899994</v>
      </c>
      <c r="AA14" s="68">
        <f t="shared" si="2"/>
        <v>208096245.2252</v>
      </c>
    </row>
    <row r="15" spans="1:27" ht="24.9" customHeight="1">
      <c r="A15" s="176"/>
      <c r="B15" s="178"/>
      <c r="C15" s="59">
        <v>9</v>
      </c>
      <c r="D15" s="63" t="s">
        <v>145</v>
      </c>
      <c r="E15" s="63">
        <v>88413262.281100005</v>
      </c>
      <c r="F15" s="63">
        <v>0</v>
      </c>
      <c r="G15" s="63">
        <v>39677336.430399999</v>
      </c>
      <c r="H15" s="63">
        <v>4974975.6113999998</v>
      </c>
      <c r="I15" s="63">
        <v>3842717.9613000001</v>
      </c>
      <c r="J15" s="63">
        <f t="shared" si="3"/>
        <v>1921358.98065</v>
      </c>
      <c r="K15" s="63">
        <f t="shared" si="0"/>
        <v>1921358.98065</v>
      </c>
      <c r="L15" s="63">
        <v>102280206.12639999</v>
      </c>
      <c r="M15" s="68">
        <f t="shared" si="4"/>
        <v>237267139.42995</v>
      </c>
      <c r="N15" s="67"/>
      <c r="O15" s="176"/>
      <c r="P15" s="69">
        <v>34</v>
      </c>
      <c r="Q15" s="182"/>
      <c r="R15" s="63" t="s">
        <v>146</v>
      </c>
      <c r="S15" s="63">
        <v>97970899.770799994</v>
      </c>
      <c r="T15" s="63">
        <f t="shared" si="5"/>
        <v>-11651464.66</v>
      </c>
      <c r="U15" s="63">
        <v>43966530.023999996</v>
      </c>
      <c r="V15" s="63">
        <v>5001500.233</v>
      </c>
      <c r="W15" s="63">
        <v>4258122.8937999997</v>
      </c>
      <c r="X15" s="63">
        <v>0</v>
      </c>
      <c r="Y15" s="63">
        <f t="shared" si="1"/>
        <v>4258122.8937999997</v>
      </c>
      <c r="Z15" s="63">
        <v>119698102.43279999</v>
      </c>
      <c r="AA15" s="68">
        <f t="shared" si="2"/>
        <v>259243690.69439998</v>
      </c>
    </row>
    <row r="16" spans="1:27" ht="24.9" customHeight="1">
      <c r="A16" s="176"/>
      <c r="B16" s="178"/>
      <c r="C16" s="59">
        <v>10</v>
      </c>
      <c r="D16" s="63" t="s">
        <v>147</v>
      </c>
      <c r="E16" s="63">
        <v>89721571.542999998</v>
      </c>
      <c r="F16" s="63">
        <v>0</v>
      </c>
      <c r="G16" s="63">
        <v>40264468.104999997</v>
      </c>
      <c r="H16" s="63">
        <v>5119336.8877999997</v>
      </c>
      <c r="I16" s="63">
        <v>3899581.1894999999</v>
      </c>
      <c r="J16" s="63">
        <f t="shared" si="3"/>
        <v>1949790.5947499999</v>
      </c>
      <c r="K16" s="63">
        <f t="shared" si="0"/>
        <v>1949790.5947499999</v>
      </c>
      <c r="L16" s="63">
        <v>105993225.8546</v>
      </c>
      <c r="M16" s="68">
        <f t="shared" si="4"/>
        <v>243048392.98514998</v>
      </c>
      <c r="N16" s="67"/>
      <c r="O16" s="176"/>
      <c r="P16" s="69">
        <v>35</v>
      </c>
      <c r="Q16" s="182"/>
      <c r="R16" s="63" t="s">
        <v>148</v>
      </c>
      <c r="S16" s="63">
        <v>80835435.325200006</v>
      </c>
      <c r="T16" s="63">
        <f t="shared" si="5"/>
        <v>-11651464.66</v>
      </c>
      <c r="U16" s="63">
        <v>36276625.023800001</v>
      </c>
      <c r="V16" s="63">
        <v>4283156.3454999998</v>
      </c>
      <c r="W16" s="63">
        <v>3513361.8105000001</v>
      </c>
      <c r="X16" s="63">
        <v>0</v>
      </c>
      <c r="Y16" s="63">
        <f t="shared" si="1"/>
        <v>3513361.8105000001</v>
      </c>
      <c r="Z16" s="63">
        <v>101222060.2871</v>
      </c>
      <c r="AA16" s="68">
        <f t="shared" si="2"/>
        <v>214479174.13209999</v>
      </c>
    </row>
    <row r="17" spans="1:27" ht="24.9" customHeight="1">
      <c r="A17" s="176"/>
      <c r="B17" s="178"/>
      <c r="C17" s="59">
        <v>11</v>
      </c>
      <c r="D17" s="63" t="s">
        <v>149</v>
      </c>
      <c r="E17" s="63">
        <v>98117715.183599994</v>
      </c>
      <c r="F17" s="63">
        <v>0</v>
      </c>
      <c r="G17" s="63">
        <v>44032416.570600003</v>
      </c>
      <c r="H17" s="63">
        <v>5644523.0626999997</v>
      </c>
      <c r="I17" s="63">
        <v>4264503.9526000004</v>
      </c>
      <c r="J17" s="63">
        <f t="shared" si="3"/>
        <v>2132251.9763000002</v>
      </c>
      <c r="K17" s="63">
        <f t="shared" si="0"/>
        <v>2132251.9763000002</v>
      </c>
      <c r="L17" s="63">
        <v>119501187.8089</v>
      </c>
      <c r="M17" s="68">
        <f t="shared" si="4"/>
        <v>269428094.60210001</v>
      </c>
      <c r="N17" s="67"/>
      <c r="O17" s="176"/>
      <c r="P17" s="69">
        <v>36</v>
      </c>
      <c r="Q17" s="182"/>
      <c r="R17" s="63" t="s">
        <v>150</v>
      </c>
      <c r="S17" s="63">
        <v>102312020.49519999</v>
      </c>
      <c r="T17" s="63">
        <f t="shared" si="5"/>
        <v>-11651464.66</v>
      </c>
      <c r="U17" s="63">
        <v>45914700.5022</v>
      </c>
      <c r="V17" s="63">
        <v>5215177.3458000002</v>
      </c>
      <c r="W17" s="63">
        <v>4446801.63</v>
      </c>
      <c r="X17" s="63">
        <v>0</v>
      </c>
      <c r="Y17" s="63">
        <f t="shared" si="1"/>
        <v>4446801.63</v>
      </c>
      <c r="Z17" s="63">
        <v>125193948.37729999</v>
      </c>
      <c r="AA17" s="68">
        <f t="shared" si="2"/>
        <v>271431183.69050002</v>
      </c>
    </row>
    <row r="18" spans="1:27" ht="24.9" customHeight="1">
      <c r="A18" s="176"/>
      <c r="B18" s="178"/>
      <c r="C18" s="59">
        <v>12</v>
      </c>
      <c r="D18" s="63" t="s">
        <v>151</v>
      </c>
      <c r="E18" s="63">
        <v>94469917.482299998</v>
      </c>
      <c r="F18" s="63">
        <v>0</v>
      </c>
      <c r="G18" s="63">
        <v>42395389.580600001</v>
      </c>
      <c r="H18" s="63">
        <v>5434201.2717000004</v>
      </c>
      <c r="I18" s="63">
        <v>4105959.2119</v>
      </c>
      <c r="J18" s="63">
        <f t="shared" si="3"/>
        <v>2052979.60595</v>
      </c>
      <c r="K18" s="63">
        <f t="shared" si="0"/>
        <v>2052979.60595</v>
      </c>
      <c r="L18" s="63">
        <v>114091641.84900001</v>
      </c>
      <c r="M18" s="68">
        <f t="shared" si="4"/>
        <v>258444129.78955001</v>
      </c>
      <c r="N18" s="67"/>
      <c r="O18" s="176"/>
      <c r="P18" s="69">
        <v>37</v>
      </c>
      <c r="Q18" s="182"/>
      <c r="R18" s="63" t="s">
        <v>152</v>
      </c>
      <c r="S18" s="63">
        <v>89846355.851999998</v>
      </c>
      <c r="T18" s="63">
        <f t="shared" si="5"/>
        <v>-11651464.66</v>
      </c>
      <c r="U18" s="63">
        <v>40320467.724100001</v>
      </c>
      <c r="V18" s="63">
        <v>4795407.6314000003</v>
      </c>
      <c r="W18" s="63">
        <v>3905004.7072999999</v>
      </c>
      <c r="X18" s="63">
        <v>0</v>
      </c>
      <c r="Y18" s="63">
        <f t="shared" si="1"/>
        <v>3905004.7072999999</v>
      </c>
      <c r="Z18" s="63">
        <v>114397332.6204</v>
      </c>
      <c r="AA18" s="68">
        <f t="shared" si="2"/>
        <v>241613103.87519997</v>
      </c>
    </row>
    <row r="19" spans="1:27" ht="24.9" customHeight="1">
      <c r="A19" s="176"/>
      <c r="B19" s="178"/>
      <c r="C19" s="59">
        <v>13</v>
      </c>
      <c r="D19" s="63" t="s">
        <v>153</v>
      </c>
      <c r="E19" s="63">
        <v>72139312.771400005</v>
      </c>
      <c r="F19" s="63">
        <v>0</v>
      </c>
      <c r="G19" s="63">
        <v>32374054.625300001</v>
      </c>
      <c r="H19" s="63">
        <v>4304653.2209000001</v>
      </c>
      <c r="I19" s="63">
        <v>3135401.0219000001</v>
      </c>
      <c r="J19" s="63">
        <f t="shared" si="3"/>
        <v>1567700.51095</v>
      </c>
      <c r="K19" s="63">
        <f t="shared" si="0"/>
        <v>1567700.51095</v>
      </c>
      <c r="L19" s="63">
        <v>85039292.752100006</v>
      </c>
      <c r="M19" s="68">
        <f t="shared" si="4"/>
        <v>195425013.88065001</v>
      </c>
      <c r="N19" s="67"/>
      <c r="O19" s="176"/>
      <c r="P19" s="69">
        <v>38</v>
      </c>
      <c r="Q19" s="182"/>
      <c r="R19" s="63" t="s">
        <v>154</v>
      </c>
      <c r="S19" s="63">
        <v>93427059.490400001</v>
      </c>
      <c r="T19" s="63">
        <f t="shared" si="5"/>
        <v>-11651464.66</v>
      </c>
      <c r="U19" s="63">
        <v>41927384.822800003</v>
      </c>
      <c r="V19" s="63">
        <v>4948944.5174000002</v>
      </c>
      <c r="W19" s="63">
        <v>4060633.3294000002</v>
      </c>
      <c r="X19" s="63">
        <v>0</v>
      </c>
      <c r="Y19" s="63">
        <f t="shared" si="1"/>
        <v>4060633.3294000002</v>
      </c>
      <c r="Z19" s="63">
        <v>118346352.0606</v>
      </c>
      <c r="AA19" s="68">
        <f t="shared" si="2"/>
        <v>251058909.56059998</v>
      </c>
    </row>
    <row r="20" spans="1:27" ht="24.9" customHeight="1">
      <c r="A20" s="176"/>
      <c r="B20" s="178"/>
      <c r="C20" s="59">
        <v>14</v>
      </c>
      <c r="D20" s="63" t="s">
        <v>155</v>
      </c>
      <c r="E20" s="63">
        <v>68161797.033600003</v>
      </c>
      <c r="F20" s="63">
        <v>0</v>
      </c>
      <c r="G20" s="63">
        <v>30589059.636799999</v>
      </c>
      <c r="H20" s="63">
        <v>4108832.6853999998</v>
      </c>
      <c r="I20" s="63">
        <v>2962525.7001</v>
      </c>
      <c r="J20" s="63">
        <f t="shared" si="3"/>
        <v>1481262.85005</v>
      </c>
      <c r="K20" s="63">
        <f t="shared" si="0"/>
        <v>1481262.85005</v>
      </c>
      <c r="L20" s="63">
        <v>80002723.875200003</v>
      </c>
      <c r="M20" s="68">
        <f t="shared" si="4"/>
        <v>184343676.08104998</v>
      </c>
      <c r="N20" s="67"/>
      <c r="O20" s="176"/>
      <c r="P20" s="69">
        <v>39</v>
      </c>
      <c r="Q20" s="182"/>
      <c r="R20" s="63" t="s">
        <v>156</v>
      </c>
      <c r="S20" s="63">
        <v>73550781.595300004</v>
      </c>
      <c r="T20" s="63">
        <f t="shared" si="5"/>
        <v>-11651464.66</v>
      </c>
      <c r="U20" s="63">
        <v>33007481.352699999</v>
      </c>
      <c r="V20" s="63">
        <v>3929709.8832</v>
      </c>
      <c r="W20" s="63">
        <v>3196747.8884999999</v>
      </c>
      <c r="X20" s="63">
        <v>0</v>
      </c>
      <c r="Y20" s="63">
        <f t="shared" si="1"/>
        <v>3196747.8884999999</v>
      </c>
      <c r="Z20" s="63">
        <v>92131300.490099996</v>
      </c>
      <c r="AA20" s="68">
        <f t="shared" si="2"/>
        <v>194164556.54980001</v>
      </c>
    </row>
    <row r="21" spans="1:27" ht="24.9" customHeight="1">
      <c r="A21" s="176"/>
      <c r="B21" s="178"/>
      <c r="C21" s="59">
        <v>15</v>
      </c>
      <c r="D21" s="63" t="s">
        <v>157</v>
      </c>
      <c r="E21" s="63">
        <v>70976396.281800002</v>
      </c>
      <c r="F21" s="63">
        <v>0</v>
      </c>
      <c r="G21" s="63">
        <v>31852171.057100002</v>
      </c>
      <c r="H21" s="63">
        <v>4353598.0498000002</v>
      </c>
      <c r="I21" s="63">
        <v>3084857.0202000001</v>
      </c>
      <c r="J21" s="63">
        <f t="shared" si="3"/>
        <v>1542428.5101000001</v>
      </c>
      <c r="K21" s="63">
        <f t="shared" si="0"/>
        <v>1542428.5101000001</v>
      </c>
      <c r="L21" s="63">
        <v>86298169.922199994</v>
      </c>
      <c r="M21" s="68">
        <f t="shared" si="4"/>
        <v>195022763.82099998</v>
      </c>
      <c r="N21" s="67"/>
      <c r="O21" s="176"/>
      <c r="P21" s="69">
        <v>40</v>
      </c>
      <c r="Q21" s="182"/>
      <c r="R21" s="63" t="s">
        <v>158</v>
      </c>
      <c r="S21" s="63">
        <v>81092348.716199994</v>
      </c>
      <c r="T21" s="63">
        <f t="shared" si="5"/>
        <v>-11651464.66</v>
      </c>
      <c r="U21" s="63">
        <v>36391920.385399997</v>
      </c>
      <c r="V21" s="63">
        <v>4423906.7350000003</v>
      </c>
      <c r="W21" s="63">
        <v>3524528.0731000002</v>
      </c>
      <c r="X21" s="63">
        <v>0</v>
      </c>
      <c r="Y21" s="63">
        <f t="shared" si="1"/>
        <v>3524528.0731000002</v>
      </c>
      <c r="Z21" s="63">
        <v>104842206.8132</v>
      </c>
      <c r="AA21" s="68">
        <f t="shared" si="2"/>
        <v>218623446.06290001</v>
      </c>
    </row>
    <row r="22" spans="1:27" ht="24.9" customHeight="1">
      <c r="A22" s="176"/>
      <c r="B22" s="178"/>
      <c r="C22" s="59">
        <v>16</v>
      </c>
      <c r="D22" s="63" t="s">
        <v>159</v>
      </c>
      <c r="E22" s="63">
        <v>105802918.6346</v>
      </c>
      <c r="F22" s="63">
        <v>0</v>
      </c>
      <c r="G22" s="63">
        <v>47481315.468699999</v>
      </c>
      <c r="H22" s="63">
        <v>5442676.1385000004</v>
      </c>
      <c r="I22" s="63">
        <v>4598527.0230999999</v>
      </c>
      <c r="J22" s="63">
        <f t="shared" si="3"/>
        <v>2299263.5115499999</v>
      </c>
      <c r="K22" s="63">
        <f t="shared" si="0"/>
        <v>2299263.5115499999</v>
      </c>
      <c r="L22" s="63">
        <v>114309618.2227</v>
      </c>
      <c r="M22" s="68">
        <f t="shared" si="4"/>
        <v>275335791.97605002</v>
      </c>
      <c r="N22" s="67"/>
      <c r="O22" s="176"/>
      <c r="P22" s="69">
        <v>41</v>
      </c>
      <c r="Q22" s="182"/>
      <c r="R22" s="63" t="s">
        <v>160</v>
      </c>
      <c r="S22" s="63">
        <v>99989745.8917</v>
      </c>
      <c r="T22" s="63">
        <f t="shared" si="5"/>
        <v>-11651464.66</v>
      </c>
      <c r="U22" s="63">
        <v>44872530.262699999</v>
      </c>
      <c r="V22" s="63">
        <v>5034476.3683000002</v>
      </c>
      <c r="W22" s="63">
        <v>4345868.2845999999</v>
      </c>
      <c r="X22" s="63">
        <v>0</v>
      </c>
      <c r="Y22" s="63">
        <f t="shared" si="1"/>
        <v>4345868.2845999999</v>
      </c>
      <c r="Z22" s="63">
        <v>120546259.5291</v>
      </c>
      <c r="AA22" s="68">
        <f t="shared" si="2"/>
        <v>263137415.67639998</v>
      </c>
    </row>
    <row r="23" spans="1:27" ht="24.9" customHeight="1">
      <c r="A23" s="176"/>
      <c r="B23" s="179"/>
      <c r="C23" s="59">
        <v>17</v>
      </c>
      <c r="D23" s="63" t="s">
        <v>161</v>
      </c>
      <c r="E23" s="63">
        <v>91419928.338100001</v>
      </c>
      <c r="F23" s="63">
        <v>0</v>
      </c>
      <c r="G23" s="63">
        <v>41026641.925999999</v>
      </c>
      <c r="H23" s="63">
        <v>4765923.4016000004</v>
      </c>
      <c r="I23" s="63">
        <v>3973397.1079000002</v>
      </c>
      <c r="J23" s="63">
        <f t="shared" si="3"/>
        <v>1986698.5539500001</v>
      </c>
      <c r="K23" s="63">
        <f t="shared" si="0"/>
        <v>1986698.5539500001</v>
      </c>
      <c r="L23" s="63">
        <v>96903314.214599997</v>
      </c>
      <c r="M23" s="68">
        <f t="shared" si="4"/>
        <v>236102506.43425</v>
      </c>
      <c r="N23" s="67"/>
      <c r="O23" s="176"/>
      <c r="P23" s="69">
        <v>42</v>
      </c>
      <c r="Q23" s="182"/>
      <c r="R23" s="63" t="s">
        <v>162</v>
      </c>
      <c r="S23" s="63">
        <v>116905179.9508</v>
      </c>
      <c r="T23" s="63">
        <f t="shared" si="5"/>
        <v>-11651464.66</v>
      </c>
      <c r="U23" s="63">
        <v>52463691.935900003</v>
      </c>
      <c r="V23" s="63">
        <v>6171452.2936000004</v>
      </c>
      <c r="W23" s="63">
        <v>5081066.1566000003</v>
      </c>
      <c r="X23" s="63">
        <v>0</v>
      </c>
      <c r="Y23" s="63">
        <f t="shared" si="1"/>
        <v>5081066.1566000003</v>
      </c>
      <c r="Z23" s="63">
        <v>149789656.01179999</v>
      </c>
      <c r="AA23" s="68">
        <f t="shared" si="2"/>
        <v>318759581.68869996</v>
      </c>
    </row>
    <row r="24" spans="1:27" ht="24.9" customHeight="1">
      <c r="A24" s="59"/>
      <c r="B24" s="171" t="s">
        <v>163</v>
      </c>
      <c r="C24" s="172"/>
      <c r="D24" s="64"/>
      <c r="E24" s="64">
        <f>SUM(E7:E23)</f>
        <v>1503900462.7442</v>
      </c>
      <c r="F24" s="64">
        <f t="shared" ref="F24:M24" si="6">SUM(F7:F23)</f>
        <v>0</v>
      </c>
      <c r="G24" s="64">
        <f t="shared" si="6"/>
        <v>674907396.00200021</v>
      </c>
      <c r="H24" s="64">
        <f t="shared" si="6"/>
        <v>84963893.403500006</v>
      </c>
      <c r="I24" s="64">
        <f t="shared" si="6"/>
        <v>65364235.762499996</v>
      </c>
      <c r="J24" s="64">
        <f t="shared" si="6"/>
        <v>32682117.881249998</v>
      </c>
      <c r="K24" s="64">
        <f t="shared" si="6"/>
        <v>32682117.881249998</v>
      </c>
      <c r="L24" s="64">
        <f t="shared" si="6"/>
        <v>1748776634.7880001</v>
      </c>
      <c r="M24" s="64">
        <f t="shared" si="6"/>
        <v>4045230504.8189497</v>
      </c>
      <c r="N24" s="67"/>
      <c r="O24" s="176"/>
      <c r="P24" s="69">
        <v>43</v>
      </c>
      <c r="Q24" s="182"/>
      <c r="R24" s="63" t="s">
        <v>164</v>
      </c>
      <c r="S24" s="63">
        <v>76292550.929399997</v>
      </c>
      <c r="T24" s="63">
        <f t="shared" si="5"/>
        <v>-11651464.66</v>
      </c>
      <c r="U24" s="63">
        <v>34237908.796300001</v>
      </c>
      <c r="V24" s="63">
        <v>4185711.8657</v>
      </c>
      <c r="W24" s="63">
        <v>3315913.7917999998</v>
      </c>
      <c r="X24" s="63">
        <v>0</v>
      </c>
      <c r="Y24" s="63">
        <f t="shared" si="1"/>
        <v>3315913.7917999998</v>
      </c>
      <c r="Z24" s="63">
        <v>98715756.067599997</v>
      </c>
      <c r="AA24" s="68">
        <f t="shared" si="2"/>
        <v>205096376.79079998</v>
      </c>
    </row>
    <row r="25" spans="1:27" ht="24.9" customHeight="1">
      <c r="A25" s="176">
        <v>2</v>
      </c>
      <c r="B25" s="177" t="s">
        <v>165</v>
      </c>
      <c r="C25" s="59">
        <v>1</v>
      </c>
      <c r="D25" s="63" t="s">
        <v>166</v>
      </c>
      <c r="E25" s="63">
        <v>93754119.593099996</v>
      </c>
      <c r="F25" s="63">
        <v>0</v>
      </c>
      <c r="G25" s="63">
        <v>42074160.016900003</v>
      </c>
      <c r="H25" s="63">
        <v>4310136.7070000004</v>
      </c>
      <c r="I25" s="63">
        <v>4074848.3883000002</v>
      </c>
      <c r="J25" s="63">
        <v>0</v>
      </c>
      <c r="K25" s="63">
        <f t="shared" ref="K25:K56" si="7">I25-J25</f>
        <v>4074848.3883000002</v>
      </c>
      <c r="L25" s="63">
        <v>105753733.30580001</v>
      </c>
      <c r="M25" s="68">
        <f t="shared" ref="M25:M71" si="8">E25+F25+G25+H25+K25+L25</f>
        <v>249966998.01109999</v>
      </c>
      <c r="N25" s="67"/>
      <c r="O25" s="176"/>
      <c r="P25" s="69">
        <v>44</v>
      </c>
      <c r="Q25" s="183"/>
      <c r="R25" s="63" t="s">
        <v>167</v>
      </c>
      <c r="S25" s="63">
        <v>89709419.692300007</v>
      </c>
      <c r="T25" s="63">
        <f t="shared" si="5"/>
        <v>-11651464.66</v>
      </c>
      <c r="U25" s="63">
        <v>40259014.7029</v>
      </c>
      <c r="V25" s="63">
        <v>4650691.8616000004</v>
      </c>
      <c r="W25" s="63">
        <v>3899053.0318999998</v>
      </c>
      <c r="X25" s="63">
        <v>0</v>
      </c>
      <c r="Y25" s="63">
        <f t="shared" si="1"/>
        <v>3899053.0318999998</v>
      </c>
      <c r="Z25" s="63">
        <v>110675195.2035</v>
      </c>
      <c r="AA25" s="68">
        <f t="shared" si="2"/>
        <v>237541909.83220002</v>
      </c>
    </row>
    <row r="26" spans="1:27" ht="24.9" customHeight="1">
      <c r="A26" s="176"/>
      <c r="B26" s="178"/>
      <c r="C26" s="59">
        <v>2</v>
      </c>
      <c r="D26" s="63" t="s">
        <v>168</v>
      </c>
      <c r="E26" s="63">
        <v>114534475.39229999</v>
      </c>
      <c r="F26" s="63">
        <v>0</v>
      </c>
      <c r="G26" s="63">
        <v>51399787.721600004</v>
      </c>
      <c r="H26" s="63">
        <v>4533022.4055000003</v>
      </c>
      <c r="I26" s="63">
        <v>4978027.8934000004</v>
      </c>
      <c r="J26" s="63">
        <v>0</v>
      </c>
      <c r="K26" s="63">
        <f t="shared" si="7"/>
        <v>4978027.8934000004</v>
      </c>
      <c r="L26" s="63">
        <v>111486427.11939999</v>
      </c>
      <c r="M26" s="68">
        <f t="shared" si="8"/>
        <v>286931740.53219998</v>
      </c>
      <c r="N26" s="67"/>
      <c r="O26" s="70"/>
      <c r="P26" s="172" t="s">
        <v>169</v>
      </c>
      <c r="Q26" s="173"/>
      <c r="R26" s="64"/>
      <c r="S26" s="64">
        <f>SUM(S7:S25)+2377617771.35</f>
        <v>4140844535.9154997</v>
      </c>
      <c r="T26" s="64">
        <f>SUM(T7:T25)-291286616.5</f>
        <v>-512664445.03999996</v>
      </c>
      <c r="U26" s="64">
        <f>SUM(U7:U25)+1067006666</f>
        <v>1858292268.8132</v>
      </c>
      <c r="V26" s="64">
        <f>SUM(V7:V25)+123371304.15</f>
        <v>214814841.00350004</v>
      </c>
      <c r="W26" s="64">
        <f>SUM(W7:W25)+103338733.12</f>
        <v>179974104.14170003</v>
      </c>
      <c r="X26" s="64">
        <f t="shared" ref="X26" si="9">SUM(X7:X25)</f>
        <v>0</v>
      </c>
      <c r="Y26" s="64">
        <f>SUM(Y7:Y25)+103338733.12</f>
        <v>179974104.14170003</v>
      </c>
      <c r="Z26" s="64">
        <f>SUM(Z7:Z25)+2949597303.14</f>
        <v>5131654698.7999992</v>
      </c>
      <c r="AA26" s="71">
        <f t="shared" si="2"/>
        <v>11012916003.6339</v>
      </c>
    </row>
    <row r="27" spans="1:27" ht="24.9" customHeight="1">
      <c r="A27" s="176"/>
      <c r="B27" s="178"/>
      <c r="C27" s="59">
        <v>3</v>
      </c>
      <c r="D27" s="63" t="s">
        <v>170</v>
      </c>
      <c r="E27" s="63">
        <v>97526138.608400002</v>
      </c>
      <c r="F27" s="63">
        <v>0</v>
      </c>
      <c r="G27" s="63">
        <v>43766933.969899997</v>
      </c>
      <c r="H27" s="63">
        <v>4176880.1442</v>
      </c>
      <c r="I27" s="63">
        <v>4238792.1774000004</v>
      </c>
      <c r="J27" s="63">
        <v>0</v>
      </c>
      <c r="K27" s="63">
        <f t="shared" si="7"/>
        <v>4238792.1774000004</v>
      </c>
      <c r="L27" s="63">
        <v>102326330.4798</v>
      </c>
      <c r="M27" s="68">
        <f t="shared" si="8"/>
        <v>252035075.37970001</v>
      </c>
      <c r="N27" s="67"/>
      <c r="O27" s="177">
        <v>20</v>
      </c>
      <c r="P27" s="69">
        <v>1</v>
      </c>
      <c r="Q27" s="177" t="s">
        <v>105</v>
      </c>
      <c r="R27" s="63" t="s">
        <v>171</v>
      </c>
      <c r="S27" s="63">
        <v>91157898.016000003</v>
      </c>
      <c r="T27" s="63">
        <v>0</v>
      </c>
      <c r="U27" s="63">
        <v>40909050.2324</v>
      </c>
      <c r="V27" s="63">
        <v>3949286.8283000002</v>
      </c>
      <c r="W27" s="63">
        <v>3962008.4474999998</v>
      </c>
      <c r="X27" s="63">
        <v>0</v>
      </c>
      <c r="Y27" s="63">
        <f t="shared" ref="Y27:Y58" si="10">W27-X27</f>
        <v>3962008.4474999998</v>
      </c>
      <c r="Z27" s="63">
        <v>97503014.822899997</v>
      </c>
      <c r="AA27" s="68">
        <f t="shared" si="2"/>
        <v>237481258.34709999</v>
      </c>
    </row>
    <row r="28" spans="1:27" ht="24.9" customHeight="1">
      <c r="A28" s="176"/>
      <c r="B28" s="178"/>
      <c r="C28" s="59">
        <v>4</v>
      </c>
      <c r="D28" s="63" t="s">
        <v>172</v>
      </c>
      <c r="E28" s="63">
        <v>85385539.564899996</v>
      </c>
      <c r="F28" s="63">
        <v>0</v>
      </c>
      <c r="G28" s="63">
        <v>38318581.310099997</v>
      </c>
      <c r="H28" s="63">
        <v>3895824.5430000001</v>
      </c>
      <c r="I28" s="63">
        <v>3711123.6261999998</v>
      </c>
      <c r="J28" s="63">
        <v>0</v>
      </c>
      <c r="K28" s="63">
        <f t="shared" si="7"/>
        <v>3711123.6261999998</v>
      </c>
      <c r="L28" s="63">
        <v>95097487.548299998</v>
      </c>
      <c r="M28" s="68">
        <f t="shared" si="8"/>
        <v>226408556.5925</v>
      </c>
      <c r="N28" s="67"/>
      <c r="O28" s="178"/>
      <c r="P28" s="69">
        <v>2</v>
      </c>
      <c r="Q28" s="178"/>
      <c r="R28" s="63" t="s">
        <v>173</v>
      </c>
      <c r="S28" s="63">
        <v>93932869.616300002</v>
      </c>
      <c r="T28" s="63">
        <v>0</v>
      </c>
      <c r="U28" s="63">
        <v>42154377.900799997</v>
      </c>
      <c r="V28" s="63">
        <v>4239509.7951999996</v>
      </c>
      <c r="W28" s="63">
        <v>4082617.4254999999</v>
      </c>
      <c r="X28" s="63">
        <v>0</v>
      </c>
      <c r="Y28" s="63">
        <f t="shared" si="10"/>
        <v>4082617.4254999999</v>
      </c>
      <c r="Z28" s="63">
        <v>104967645.4272</v>
      </c>
      <c r="AA28" s="68">
        <f t="shared" si="2"/>
        <v>249377020.16500002</v>
      </c>
    </row>
    <row r="29" spans="1:27" ht="24.9" customHeight="1">
      <c r="A29" s="176"/>
      <c r="B29" s="178"/>
      <c r="C29" s="59">
        <v>5</v>
      </c>
      <c r="D29" s="63" t="s">
        <v>174</v>
      </c>
      <c r="E29" s="63">
        <v>84492051.167799994</v>
      </c>
      <c r="F29" s="63">
        <v>0</v>
      </c>
      <c r="G29" s="63">
        <v>37917609.342600003</v>
      </c>
      <c r="H29" s="63">
        <v>4031306.9948999998</v>
      </c>
      <c r="I29" s="63">
        <v>3672289.8152999999</v>
      </c>
      <c r="J29" s="63">
        <v>0</v>
      </c>
      <c r="K29" s="63">
        <f t="shared" si="7"/>
        <v>3672289.8152999999</v>
      </c>
      <c r="L29" s="63">
        <v>98582140.978300005</v>
      </c>
      <c r="M29" s="68">
        <f t="shared" si="8"/>
        <v>228695398.29890001</v>
      </c>
      <c r="N29" s="67"/>
      <c r="O29" s="178"/>
      <c r="P29" s="69">
        <v>3</v>
      </c>
      <c r="Q29" s="178"/>
      <c r="R29" s="63" t="s">
        <v>175</v>
      </c>
      <c r="S29" s="63">
        <v>102190088.0617</v>
      </c>
      <c r="T29" s="63">
        <v>0</v>
      </c>
      <c r="U29" s="63">
        <v>45859980.723099999</v>
      </c>
      <c r="V29" s="63">
        <v>4440688.9527000003</v>
      </c>
      <c r="W29" s="63">
        <v>4441502.0635000002</v>
      </c>
      <c r="X29" s="63">
        <v>0</v>
      </c>
      <c r="Y29" s="63">
        <f t="shared" si="10"/>
        <v>4441502.0635000002</v>
      </c>
      <c r="Z29" s="63">
        <v>110142039.83220001</v>
      </c>
      <c r="AA29" s="68">
        <f t="shared" si="2"/>
        <v>267074299.63319999</v>
      </c>
    </row>
    <row r="30" spans="1:27" ht="24.9" customHeight="1">
      <c r="A30" s="176"/>
      <c r="B30" s="178"/>
      <c r="C30" s="59">
        <v>6</v>
      </c>
      <c r="D30" s="63" t="s">
        <v>176</v>
      </c>
      <c r="E30" s="63">
        <v>90334178.076700002</v>
      </c>
      <c r="F30" s="63">
        <v>0</v>
      </c>
      <c r="G30" s="63">
        <v>40539388.347900003</v>
      </c>
      <c r="H30" s="63">
        <v>4289806.9195999997</v>
      </c>
      <c r="I30" s="63">
        <v>3926206.9926999998</v>
      </c>
      <c r="J30" s="63">
        <v>0</v>
      </c>
      <c r="K30" s="63">
        <f t="shared" si="7"/>
        <v>3926206.9926999998</v>
      </c>
      <c r="L30" s="63">
        <v>105230844.4559</v>
      </c>
      <c r="M30" s="68">
        <f t="shared" si="8"/>
        <v>244320424.79280001</v>
      </c>
      <c r="N30" s="67"/>
      <c r="O30" s="178"/>
      <c r="P30" s="69">
        <v>4</v>
      </c>
      <c r="Q30" s="178"/>
      <c r="R30" s="63" t="s">
        <v>177</v>
      </c>
      <c r="S30" s="63">
        <v>95813370.668099999</v>
      </c>
      <c r="T30" s="63">
        <v>0</v>
      </c>
      <c r="U30" s="63">
        <v>42998292.840300001</v>
      </c>
      <c r="V30" s="63">
        <v>4345445.6298000002</v>
      </c>
      <c r="W30" s="63">
        <v>4164349.9051999999</v>
      </c>
      <c r="X30" s="63">
        <v>0</v>
      </c>
      <c r="Y30" s="63">
        <f t="shared" si="10"/>
        <v>4164349.9051999999</v>
      </c>
      <c r="Z30" s="63">
        <v>107692350.09890001</v>
      </c>
      <c r="AA30" s="68">
        <f t="shared" si="2"/>
        <v>255013809.14230001</v>
      </c>
    </row>
    <row r="31" spans="1:27" ht="24.9" customHeight="1">
      <c r="A31" s="176"/>
      <c r="B31" s="178"/>
      <c r="C31" s="59">
        <v>7</v>
      </c>
      <c r="D31" s="63" t="s">
        <v>178</v>
      </c>
      <c r="E31" s="63">
        <v>98395578.496800005</v>
      </c>
      <c r="F31" s="63">
        <v>0</v>
      </c>
      <c r="G31" s="63">
        <v>44157113.656400003</v>
      </c>
      <c r="H31" s="63">
        <v>4218421.8306</v>
      </c>
      <c r="I31" s="63">
        <v>4276580.7646000003</v>
      </c>
      <c r="J31" s="63">
        <v>0</v>
      </c>
      <c r="K31" s="63">
        <f t="shared" si="7"/>
        <v>4276580.7646000003</v>
      </c>
      <c r="L31" s="63">
        <v>103394796.3818</v>
      </c>
      <c r="M31" s="68">
        <f t="shared" si="8"/>
        <v>254442491.1302</v>
      </c>
      <c r="N31" s="67"/>
      <c r="O31" s="178"/>
      <c r="P31" s="69">
        <v>5</v>
      </c>
      <c r="Q31" s="178"/>
      <c r="R31" s="63" t="s">
        <v>179</v>
      </c>
      <c r="S31" s="63">
        <v>89606407.738600001</v>
      </c>
      <c r="T31" s="63">
        <v>0</v>
      </c>
      <c r="U31" s="63">
        <v>40212785.892499998</v>
      </c>
      <c r="V31" s="63">
        <v>3973895.2692999998</v>
      </c>
      <c r="W31" s="63">
        <v>3894575.8089999999</v>
      </c>
      <c r="X31" s="63">
        <v>0</v>
      </c>
      <c r="Y31" s="63">
        <f t="shared" si="10"/>
        <v>3894575.8089999999</v>
      </c>
      <c r="Z31" s="63">
        <v>98135952.055999994</v>
      </c>
      <c r="AA31" s="68">
        <f t="shared" si="2"/>
        <v>235823616.76539999</v>
      </c>
    </row>
    <row r="32" spans="1:27" ht="24.9" customHeight="1">
      <c r="A32" s="176"/>
      <c r="B32" s="178"/>
      <c r="C32" s="59">
        <v>8</v>
      </c>
      <c r="D32" s="63" t="s">
        <v>180</v>
      </c>
      <c r="E32" s="63">
        <v>102929983.19949999</v>
      </c>
      <c r="F32" s="63">
        <v>0</v>
      </c>
      <c r="G32" s="63">
        <v>46192024.440899998</v>
      </c>
      <c r="H32" s="63">
        <v>4213038.4765999997</v>
      </c>
      <c r="I32" s="63">
        <v>4473660.2291999999</v>
      </c>
      <c r="J32" s="63">
        <v>0</v>
      </c>
      <c r="K32" s="63">
        <f t="shared" si="7"/>
        <v>4473660.2291999999</v>
      </c>
      <c r="L32" s="63">
        <v>103256334.7358</v>
      </c>
      <c r="M32" s="68">
        <f t="shared" si="8"/>
        <v>261065041.08199999</v>
      </c>
      <c r="N32" s="67"/>
      <c r="O32" s="178"/>
      <c r="P32" s="69">
        <v>6</v>
      </c>
      <c r="Q32" s="178"/>
      <c r="R32" s="63" t="s">
        <v>181</v>
      </c>
      <c r="S32" s="63">
        <v>83816464.849099994</v>
      </c>
      <c r="T32" s="63">
        <v>0</v>
      </c>
      <c r="U32" s="63">
        <v>37614425.578500003</v>
      </c>
      <c r="V32" s="63">
        <v>3852353.4786</v>
      </c>
      <c r="W32" s="63">
        <v>3642926.7129000002</v>
      </c>
      <c r="X32" s="63">
        <v>0</v>
      </c>
      <c r="Y32" s="63">
        <f t="shared" si="10"/>
        <v>3642926.7129000002</v>
      </c>
      <c r="Z32" s="63">
        <v>95009857.038499996</v>
      </c>
      <c r="AA32" s="68">
        <f t="shared" si="2"/>
        <v>223936027.65759999</v>
      </c>
    </row>
    <row r="33" spans="1:27" ht="24.9" customHeight="1">
      <c r="A33" s="176"/>
      <c r="B33" s="178"/>
      <c r="C33" s="59">
        <v>9</v>
      </c>
      <c r="D33" s="63" t="s">
        <v>182</v>
      </c>
      <c r="E33" s="63">
        <v>89492499.140799999</v>
      </c>
      <c r="F33" s="63">
        <v>0</v>
      </c>
      <c r="G33" s="63">
        <v>40161666.980700001</v>
      </c>
      <c r="H33" s="63">
        <v>4458496.3397000004</v>
      </c>
      <c r="I33" s="63">
        <v>3889624.9835999999</v>
      </c>
      <c r="J33" s="63">
        <v>0</v>
      </c>
      <c r="K33" s="63">
        <f t="shared" si="7"/>
        <v>3889624.9835999999</v>
      </c>
      <c r="L33" s="63">
        <v>109569592.0819</v>
      </c>
      <c r="M33" s="68">
        <f t="shared" si="8"/>
        <v>247571879.52669999</v>
      </c>
      <c r="N33" s="67"/>
      <c r="O33" s="178"/>
      <c r="P33" s="69">
        <v>7</v>
      </c>
      <c r="Q33" s="178"/>
      <c r="R33" s="63" t="s">
        <v>183</v>
      </c>
      <c r="S33" s="63">
        <v>84090756.947699994</v>
      </c>
      <c r="T33" s="63">
        <v>0</v>
      </c>
      <c r="U33" s="63">
        <v>37737520.0057</v>
      </c>
      <c r="V33" s="63">
        <v>3655139.7014000001</v>
      </c>
      <c r="W33" s="63">
        <v>3654848.3086000001</v>
      </c>
      <c r="X33" s="63">
        <v>0</v>
      </c>
      <c r="Y33" s="63">
        <f t="shared" si="10"/>
        <v>3654848.3086000001</v>
      </c>
      <c r="Z33" s="63">
        <v>89937453.524299994</v>
      </c>
      <c r="AA33" s="68">
        <f t="shared" si="2"/>
        <v>219075718.48769999</v>
      </c>
    </row>
    <row r="34" spans="1:27" ht="24.9" customHeight="1">
      <c r="A34" s="176"/>
      <c r="B34" s="178"/>
      <c r="C34" s="59">
        <v>10</v>
      </c>
      <c r="D34" s="63" t="s">
        <v>184</v>
      </c>
      <c r="E34" s="63">
        <v>80128763.901500002</v>
      </c>
      <c r="F34" s="63">
        <v>0</v>
      </c>
      <c r="G34" s="63">
        <v>35959491.156000003</v>
      </c>
      <c r="H34" s="63">
        <v>3754093.1134000001</v>
      </c>
      <c r="I34" s="63">
        <v>3482647.6516999998</v>
      </c>
      <c r="J34" s="63">
        <v>0</v>
      </c>
      <c r="K34" s="63">
        <f t="shared" si="7"/>
        <v>3482647.6516999998</v>
      </c>
      <c r="L34" s="63">
        <v>91452108.3486</v>
      </c>
      <c r="M34" s="68">
        <f t="shared" si="8"/>
        <v>214777104.17120001</v>
      </c>
      <c r="N34" s="67"/>
      <c r="O34" s="178"/>
      <c r="P34" s="69">
        <v>8</v>
      </c>
      <c r="Q34" s="178"/>
      <c r="R34" s="63" t="s">
        <v>185</v>
      </c>
      <c r="S34" s="63">
        <v>90035961.538000003</v>
      </c>
      <c r="T34" s="63">
        <v>0</v>
      </c>
      <c r="U34" s="63">
        <v>40405557.318099998</v>
      </c>
      <c r="V34" s="63">
        <v>3919344.4975000001</v>
      </c>
      <c r="W34" s="63">
        <v>3913245.5655999999</v>
      </c>
      <c r="X34" s="63">
        <v>0</v>
      </c>
      <c r="Y34" s="63">
        <f t="shared" si="10"/>
        <v>3913245.5655999999</v>
      </c>
      <c r="Z34" s="63">
        <v>96732888.179499999</v>
      </c>
      <c r="AA34" s="68">
        <f t="shared" si="2"/>
        <v>235006997.09869999</v>
      </c>
    </row>
    <row r="35" spans="1:27" ht="24.9" customHeight="1">
      <c r="A35" s="176"/>
      <c r="B35" s="178"/>
      <c r="C35" s="59">
        <v>11</v>
      </c>
      <c r="D35" s="63" t="s">
        <v>186</v>
      </c>
      <c r="E35" s="63">
        <v>81428740.865799993</v>
      </c>
      <c r="F35" s="63">
        <v>0</v>
      </c>
      <c r="G35" s="63">
        <v>36542883.534500003</v>
      </c>
      <c r="H35" s="63">
        <v>3935659.7143999999</v>
      </c>
      <c r="I35" s="63">
        <v>3539148.7319999998</v>
      </c>
      <c r="J35" s="63">
        <v>0</v>
      </c>
      <c r="K35" s="63">
        <f t="shared" si="7"/>
        <v>3539148.7319999998</v>
      </c>
      <c r="L35" s="63">
        <v>96122061.320600003</v>
      </c>
      <c r="M35" s="68">
        <f t="shared" si="8"/>
        <v>221568494.16729999</v>
      </c>
      <c r="N35" s="67"/>
      <c r="O35" s="178"/>
      <c r="P35" s="69">
        <v>9</v>
      </c>
      <c r="Q35" s="178"/>
      <c r="R35" s="63" t="s">
        <v>187</v>
      </c>
      <c r="S35" s="63">
        <v>84449451.183899999</v>
      </c>
      <c r="T35" s="63">
        <v>0</v>
      </c>
      <c r="U35" s="63">
        <v>37898491.691600002</v>
      </c>
      <c r="V35" s="63">
        <v>3754167.0356999999</v>
      </c>
      <c r="W35" s="63">
        <v>3670438.2862</v>
      </c>
      <c r="X35" s="63">
        <v>0</v>
      </c>
      <c r="Y35" s="63">
        <f t="shared" si="10"/>
        <v>3670438.2862</v>
      </c>
      <c r="Z35" s="63">
        <v>92484469.284400001</v>
      </c>
      <c r="AA35" s="68">
        <f t="shared" si="2"/>
        <v>222257017.48179999</v>
      </c>
    </row>
    <row r="36" spans="1:27" ht="24.9" customHeight="1">
      <c r="A36" s="176"/>
      <c r="B36" s="178"/>
      <c r="C36" s="59">
        <v>12</v>
      </c>
      <c r="D36" s="63" t="s">
        <v>188</v>
      </c>
      <c r="E36" s="63">
        <v>79723979.407399997</v>
      </c>
      <c r="F36" s="63">
        <v>0</v>
      </c>
      <c r="G36" s="63">
        <v>35777835.484300002</v>
      </c>
      <c r="H36" s="63">
        <v>3741001.5877</v>
      </c>
      <c r="I36" s="63">
        <v>3465054.4467000002</v>
      </c>
      <c r="J36" s="63">
        <v>0</v>
      </c>
      <c r="K36" s="63">
        <f t="shared" si="7"/>
        <v>3465054.4467000002</v>
      </c>
      <c r="L36" s="63">
        <v>91115389.981399998</v>
      </c>
      <c r="M36" s="68">
        <f t="shared" si="8"/>
        <v>213823260.9075</v>
      </c>
      <c r="N36" s="67"/>
      <c r="O36" s="178"/>
      <c r="P36" s="69">
        <v>10</v>
      </c>
      <c r="Q36" s="178"/>
      <c r="R36" s="63" t="s">
        <v>189</v>
      </c>
      <c r="S36" s="63">
        <v>101820158.5554</v>
      </c>
      <c r="T36" s="63">
        <v>0</v>
      </c>
      <c r="U36" s="63">
        <v>45693966.970200002</v>
      </c>
      <c r="V36" s="63">
        <v>4529254.6080999998</v>
      </c>
      <c r="W36" s="63">
        <v>4425423.7658000002</v>
      </c>
      <c r="X36" s="63">
        <v>0</v>
      </c>
      <c r="Y36" s="63">
        <f t="shared" si="10"/>
        <v>4425423.7658000002</v>
      </c>
      <c r="Z36" s="63">
        <v>112419977.7535</v>
      </c>
      <c r="AA36" s="68">
        <f t="shared" si="2"/>
        <v>268888781.653</v>
      </c>
    </row>
    <row r="37" spans="1:27" ht="24.9" customHeight="1">
      <c r="A37" s="176"/>
      <c r="B37" s="178"/>
      <c r="C37" s="59">
        <v>13</v>
      </c>
      <c r="D37" s="63" t="s">
        <v>190</v>
      </c>
      <c r="E37" s="63">
        <v>92441668.091600001</v>
      </c>
      <c r="F37" s="63">
        <v>0</v>
      </c>
      <c r="G37" s="63">
        <v>41485169.424000002</v>
      </c>
      <c r="H37" s="63">
        <v>4086542.0214999998</v>
      </c>
      <c r="I37" s="63">
        <v>4017805.1253999998</v>
      </c>
      <c r="J37" s="63">
        <v>0</v>
      </c>
      <c r="K37" s="63">
        <f t="shared" si="7"/>
        <v>4017805.1253999998</v>
      </c>
      <c r="L37" s="63">
        <v>100002804.1146</v>
      </c>
      <c r="M37" s="68">
        <f t="shared" si="8"/>
        <v>242033988.7771</v>
      </c>
      <c r="N37" s="67"/>
      <c r="O37" s="178"/>
      <c r="P37" s="69">
        <v>11</v>
      </c>
      <c r="Q37" s="178"/>
      <c r="R37" s="63" t="s">
        <v>191</v>
      </c>
      <c r="S37" s="63">
        <v>84033918.661699995</v>
      </c>
      <c r="T37" s="63">
        <v>0</v>
      </c>
      <c r="U37" s="63">
        <v>37712012.612999998</v>
      </c>
      <c r="V37" s="63">
        <v>3707340.9235999999</v>
      </c>
      <c r="W37" s="63">
        <v>3652377.9382000002</v>
      </c>
      <c r="X37" s="63">
        <v>0</v>
      </c>
      <c r="Y37" s="63">
        <f t="shared" si="10"/>
        <v>3652377.9382000002</v>
      </c>
      <c r="Z37" s="63">
        <v>91280086.207699999</v>
      </c>
      <c r="AA37" s="68">
        <f t="shared" si="2"/>
        <v>220385736.34419999</v>
      </c>
    </row>
    <row r="38" spans="1:27" ht="24.9" customHeight="1">
      <c r="A38" s="176"/>
      <c r="B38" s="178"/>
      <c r="C38" s="59">
        <v>14</v>
      </c>
      <c r="D38" s="63" t="s">
        <v>192</v>
      </c>
      <c r="E38" s="63">
        <v>89616722.517100006</v>
      </c>
      <c r="F38" s="63">
        <v>0</v>
      </c>
      <c r="G38" s="63">
        <v>40217414.869199999</v>
      </c>
      <c r="H38" s="63">
        <v>4104456.307</v>
      </c>
      <c r="I38" s="63">
        <v>3895024.1216000002</v>
      </c>
      <c r="J38" s="63">
        <v>0</v>
      </c>
      <c r="K38" s="63">
        <f t="shared" si="7"/>
        <v>3895024.1216000002</v>
      </c>
      <c r="L38" s="63">
        <v>100463565.4571</v>
      </c>
      <c r="M38" s="68">
        <f t="shared" si="8"/>
        <v>238297183.27199998</v>
      </c>
      <c r="N38" s="67"/>
      <c r="O38" s="178"/>
      <c r="P38" s="69">
        <v>12</v>
      </c>
      <c r="Q38" s="178"/>
      <c r="R38" s="63" t="s">
        <v>193</v>
      </c>
      <c r="S38" s="63">
        <v>93334115.0352</v>
      </c>
      <c r="T38" s="63">
        <v>0</v>
      </c>
      <c r="U38" s="63">
        <v>41885674.017099999</v>
      </c>
      <c r="V38" s="63">
        <v>4116640.7149999999</v>
      </c>
      <c r="W38" s="63">
        <v>4056593.6716</v>
      </c>
      <c r="X38" s="63">
        <v>0</v>
      </c>
      <c r="Y38" s="63">
        <f t="shared" si="10"/>
        <v>4056593.6716</v>
      </c>
      <c r="Z38" s="63">
        <v>101807412.0865</v>
      </c>
      <c r="AA38" s="68">
        <f t="shared" si="2"/>
        <v>245200435.52540004</v>
      </c>
    </row>
    <row r="39" spans="1:27" ht="24.9" customHeight="1">
      <c r="A39" s="176"/>
      <c r="B39" s="178"/>
      <c r="C39" s="59">
        <v>15</v>
      </c>
      <c r="D39" s="63" t="s">
        <v>194</v>
      </c>
      <c r="E39" s="63">
        <v>85515915.882400006</v>
      </c>
      <c r="F39" s="63">
        <v>0</v>
      </c>
      <c r="G39" s="63">
        <v>38377090.462200001</v>
      </c>
      <c r="H39" s="63">
        <v>4069584.0438999999</v>
      </c>
      <c r="I39" s="63">
        <v>3716790.1904000002</v>
      </c>
      <c r="J39" s="63">
        <v>0</v>
      </c>
      <c r="K39" s="63">
        <f t="shared" si="7"/>
        <v>3716790.1904000002</v>
      </c>
      <c r="L39" s="63">
        <v>99566639.327800006</v>
      </c>
      <c r="M39" s="68">
        <f t="shared" si="8"/>
        <v>231246019.90670002</v>
      </c>
      <c r="N39" s="67"/>
      <c r="O39" s="178"/>
      <c r="P39" s="69">
        <v>13</v>
      </c>
      <c r="Q39" s="178"/>
      <c r="R39" s="63" t="s">
        <v>195</v>
      </c>
      <c r="S39" s="63">
        <v>101713026.23989999</v>
      </c>
      <c r="T39" s="63">
        <v>0</v>
      </c>
      <c r="U39" s="63">
        <v>45645889.059600003</v>
      </c>
      <c r="V39" s="63">
        <v>4333986.4227999998</v>
      </c>
      <c r="W39" s="63">
        <v>4420767.4589999998</v>
      </c>
      <c r="X39" s="63">
        <v>0</v>
      </c>
      <c r="Y39" s="63">
        <f t="shared" si="10"/>
        <v>4420767.4589999998</v>
      </c>
      <c r="Z39" s="63">
        <v>107397615.5079</v>
      </c>
      <c r="AA39" s="68">
        <f t="shared" si="2"/>
        <v>263511284.68919998</v>
      </c>
    </row>
    <row r="40" spans="1:27" ht="24.9" customHeight="1">
      <c r="A40" s="176"/>
      <c r="B40" s="178"/>
      <c r="C40" s="59">
        <v>16</v>
      </c>
      <c r="D40" s="63" t="s">
        <v>196</v>
      </c>
      <c r="E40" s="63">
        <v>79668763.171399996</v>
      </c>
      <c r="F40" s="63">
        <v>0</v>
      </c>
      <c r="G40" s="63">
        <v>35753056.0211</v>
      </c>
      <c r="H40" s="63">
        <v>3887102.3552000001</v>
      </c>
      <c r="I40" s="63">
        <v>3462654.5756999999</v>
      </c>
      <c r="J40" s="63">
        <v>0</v>
      </c>
      <c r="K40" s="63">
        <f t="shared" si="7"/>
        <v>3462654.5756999999</v>
      </c>
      <c r="L40" s="63">
        <v>94873149.996399999</v>
      </c>
      <c r="M40" s="68">
        <f t="shared" si="8"/>
        <v>217644726.11979997</v>
      </c>
      <c r="N40" s="67"/>
      <c r="O40" s="178"/>
      <c r="P40" s="69">
        <v>14</v>
      </c>
      <c r="Q40" s="178"/>
      <c r="R40" s="63" t="s">
        <v>197</v>
      </c>
      <c r="S40" s="63">
        <v>101475200.2026</v>
      </c>
      <c r="T40" s="63">
        <v>0</v>
      </c>
      <c r="U40" s="63">
        <v>45539159.554899998</v>
      </c>
      <c r="V40" s="63">
        <v>4577482.2059000004</v>
      </c>
      <c r="W40" s="63">
        <v>4410430.7927000001</v>
      </c>
      <c r="X40" s="63">
        <v>0</v>
      </c>
      <c r="Y40" s="63">
        <f t="shared" si="10"/>
        <v>4410430.7927000001</v>
      </c>
      <c r="Z40" s="63">
        <v>113660407.5068</v>
      </c>
      <c r="AA40" s="68">
        <f t="shared" si="2"/>
        <v>269662680.26289999</v>
      </c>
    </row>
    <row r="41" spans="1:27" ht="24.9" customHeight="1">
      <c r="A41" s="176"/>
      <c r="B41" s="178"/>
      <c r="C41" s="59">
        <v>17</v>
      </c>
      <c r="D41" s="63" t="s">
        <v>198</v>
      </c>
      <c r="E41" s="63">
        <v>75713767.924099997</v>
      </c>
      <c r="F41" s="63">
        <v>0</v>
      </c>
      <c r="G41" s="63">
        <v>33978167.582900003</v>
      </c>
      <c r="H41" s="63">
        <v>3572064.8465</v>
      </c>
      <c r="I41" s="63">
        <v>3290758.0652000001</v>
      </c>
      <c r="J41" s="63">
        <v>0</v>
      </c>
      <c r="K41" s="63">
        <f t="shared" si="7"/>
        <v>3290758.0652000001</v>
      </c>
      <c r="L41" s="63">
        <v>86770281.177200004</v>
      </c>
      <c r="M41" s="68">
        <f t="shared" si="8"/>
        <v>203325039.5959</v>
      </c>
      <c r="N41" s="67"/>
      <c r="O41" s="178"/>
      <c r="P41" s="69">
        <v>15</v>
      </c>
      <c r="Q41" s="178"/>
      <c r="R41" s="63" t="s">
        <v>199</v>
      </c>
      <c r="S41" s="63">
        <v>88613765.753199995</v>
      </c>
      <c r="T41" s="63">
        <v>0</v>
      </c>
      <c r="U41" s="63">
        <v>39767316.638300002</v>
      </c>
      <c r="V41" s="63">
        <v>4117316.7258000001</v>
      </c>
      <c r="W41" s="63">
        <v>3851432.4717000001</v>
      </c>
      <c r="X41" s="63">
        <v>0</v>
      </c>
      <c r="Y41" s="63">
        <f t="shared" si="10"/>
        <v>3851432.4717000001</v>
      </c>
      <c r="Z41" s="63">
        <v>101824799.307</v>
      </c>
      <c r="AA41" s="68">
        <f t="shared" si="2"/>
        <v>238174630.89600003</v>
      </c>
    </row>
    <row r="42" spans="1:27" ht="24.9" customHeight="1">
      <c r="A42" s="176"/>
      <c r="B42" s="178"/>
      <c r="C42" s="59">
        <v>18</v>
      </c>
      <c r="D42" s="63" t="s">
        <v>200</v>
      </c>
      <c r="E42" s="63">
        <v>85771234.541800007</v>
      </c>
      <c r="F42" s="63">
        <v>0</v>
      </c>
      <c r="G42" s="63">
        <v>38491670.154100001</v>
      </c>
      <c r="H42" s="63">
        <v>4053071.2442000001</v>
      </c>
      <c r="I42" s="63">
        <v>3727887.1409</v>
      </c>
      <c r="J42" s="63">
        <v>0</v>
      </c>
      <c r="K42" s="63">
        <f t="shared" si="7"/>
        <v>3727887.1409</v>
      </c>
      <c r="L42" s="63">
        <v>99141924.661899999</v>
      </c>
      <c r="M42" s="68">
        <f t="shared" si="8"/>
        <v>231185787.74290001</v>
      </c>
      <c r="N42" s="67"/>
      <c r="O42" s="178"/>
      <c r="P42" s="69">
        <v>16</v>
      </c>
      <c r="Q42" s="178"/>
      <c r="R42" s="63" t="s">
        <v>201</v>
      </c>
      <c r="S42" s="63">
        <v>99830079.930399999</v>
      </c>
      <c r="T42" s="63">
        <v>0</v>
      </c>
      <c r="U42" s="63">
        <v>44800876.758400001</v>
      </c>
      <c r="V42" s="63">
        <v>4117275.5055999998</v>
      </c>
      <c r="W42" s="63">
        <v>4338928.7006999999</v>
      </c>
      <c r="X42" s="63">
        <v>0</v>
      </c>
      <c r="Y42" s="63">
        <f t="shared" si="10"/>
        <v>4338928.7006999999</v>
      </c>
      <c r="Z42" s="63">
        <v>101823739.11059999</v>
      </c>
      <c r="AA42" s="68">
        <f t="shared" si="2"/>
        <v>254910900.00569999</v>
      </c>
    </row>
    <row r="43" spans="1:27" ht="24.9" customHeight="1">
      <c r="A43" s="176"/>
      <c r="B43" s="178"/>
      <c r="C43" s="59">
        <v>19</v>
      </c>
      <c r="D43" s="63" t="s">
        <v>202</v>
      </c>
      <c r="E43" s="63">
        <v>107961788.86939999</v>
      </c>
      <c r="F43" s="63">
        <v>0</v>
      </c>
      <c r="G43" s="63">
        <v>48450154.513999999</v>
      </c>
      <c r="H43" s="63">
        <v>4412741.9519999996</v>
      </c>
      <c r="I43" s="63">
        <v>4692358.3015000001</v>
      </c>
      <c r="J43" s="63">
        <v>0</v>
      </c>
      <c r="K43" s="63">
        <f t="shared" si="7"/>
        <v>4692358.3015000001</v>
      </c>
      <c r="L43" s="63">
        <v>108392774.1108</v>
      </c>
      <c r="M43" s="68">
        <f t="shared" si="8"/>
        <v>273909817.74769998</v>
      </c>
      <c r="N43" s="67"/>
      <c r="O43" s="178"/>
      <c r="P43" s="69">
        <v>17</v>
      </c>
      <c r="Q43" s="178"/>
      <c r="R43" s="63" t="s">
        <v>203</v>
      </c>
      <c r="S43" s="63">
        <v>103053211.5258</v>
      </c>
      <c r="T43" s="63">
        <v>0</v>
      </c>
      <c r="U43" s="63">
        <v>46247325.7795</v>
      </c>
      <c r="V43" s="63">
        <v>4390449.8104999997</v>
      </c>
      <c r="W43" s="63">
        <v>4479016.1191999996</v>
      </c>
      <c r="X43" s="63">
        <v>0</v>
      </c>
      <c r="Y43" s="63">
        <f t="shared" si="10"/>
        <v>4479016.1191999996</v>
      </c>
      <c r="Z43" s="63">
        <v>108849872.49600001</v>
      </c>
      <c r="AA43" s="68">
        <f t="shared" si="2"/>
        <v>267019875.73100001</v>
      </c>
    </row>
    <row r="44" spans="1:27" ht="24.9" customHeight="1">
      <c r="A44" s="176"/>
      <c r="B44" s="178"/>
      <c r="C44" s="59">
        <v>20</v>
      </c>
      <c r="D44" s="63" t="s">
        <v>204</v>
      </c>
      <c r="E44" s="63">
        <v>92499594.588</v>
      </c>
      <c r="F44" s="63">
        <v>0</v>
      </c>
      <c r="G44" s="63">
        <v>41511165.174199998</v>
      </c>
      <c r="H44" s="63">
        <v>3253160.8859999999</v>
      </c>
      <c r="I44" s="63">
        <v>4020322.7927999999</v>
      </c>
      <c r="J44" s="63">
        <v>0</v>
      </c>
      <c r="K44" s="63">
        <f t="shared" si="7"/>
        <v>4020322.7927999999</v>
      </c>
      <c r="L44" s="63">
        <v>78567965.938500002</v>
      </c>
      <c r="M44" s="68">
        <f t="shared" si="8"/>
        <v>219852209.37950003</v>
      </c>
      <c r="N44" s="67"/>
      <c r="O44" s="178"/>
      <c r="P44" s="69">
        <v>18</v>
      </c>
      <c r="Q44" s="178"/>
      <c r="R44" s="63" t="s">
        <v>205</v>
      </c>
      <c r="S44" s="63">
        <v>98650256.280300006</v>
      </c>
      <c r="T44" s="63">
        <v>0</v>
      </c>
      <c r="U44" s="63">
        <v>44271405.741599999</v>
      </c>
      <c r="V44" s="63">
        <v>4238075.3333000001</v>
      </c>
      <c r="W44" s="63">
        <v>4287649.8606000002</v>
      </c>
      <c r="X44" s="63">
        <v>0</v>
      </c>
      <c r="Y44" s="63">
        <f t="shared" si="10"/>
        <v>4287649.8606000002</v>
      </c>
      <c r="Z44" s="63">
        <v>104930750.5935</v>
      </c>
      <c r="AA44" s="68">
        <f t="shared" si="2"/>
        <v>256378137.80930001</v>
      </c>
    </row>
    <row r="45" spans="1:27" ht="24.9" customHeight="1">
      <c r="A45" s="176"/>
      <c r="B45" s="178"/>
      <c r="C45" s="65">
        <v>21</v>
      </c>
      <c r="D45" s="63" t="s">
        <v>206</v>
      </c>
      <c r="E45" s="63">
        <v>89639085.8671</v>
      </c>
      <c r="F45" s="63">
        <v>0</v>
      </c>
      <c r="G45" s="63">
        <v>40227450.899300002</v>
      </c>
      <c r="H45" s="63">
        <v>4428488.0565999998</v>
      </c>
      <c r="I45" s="63">
        <v>3895996.1030000001</v>
      </c>
      <c r="J45" s="63">
        <v>0</v>
      </c>
      <c r="K45" s="63">
        <f t="shared" si="7"/>
        <v>3895996.1030000001</v>
      </c>
      <c r="L45" s="63">
        <v>108797769.1243</v>
      </c>
      <c r="M45" s="68">
        <f t="shared" si="8"/>
        <v>246988790.0503</v>
      </c>
      <c r="N45" s="67"/>
      <c r="O45" s="178"/>
      <c r="P45" s="69">
        <v>19</v>
      </c>
      <c r="Q45" s="178"/>
      <c r="R45" s="63" t="s">
        <v>207</v>
      </c>
      <c r="S45" s="63">
        <v>108181258.0544</v>
      </c>
      <c r="T45" s="63">
        <v>0</v>
      </c>
      <c r="U45" s="63">
        <v>48548645.989799999</v>
      </c>
      <c r="V45" s="63">
        <v>4743747.8801999995</v>
      </c>
      <c r="W45" s="63">
        <v>4701897.1212999998</v>
      </c>
      <c r="X45" s="63">
        <v>0</v>
      </c>
      <c r="Y45" s="63">
        <f t="shared" si="10"/>
        <v>4701897.1212999998</v>
      </c>
      <c r="Z45" s="63">
        <v>117936815.5861</v>
      </c>
      <c r="AA45" s="68">
        <f t="shared" si="2"/>
        <v>284112364.6318</v>
      </c>
    </row>
    <row r="46" spans="1:27" ht="24.9" customHeight="1">
      <c r="A46" s="59"/>
      <c r="B46" s="174" t="s">
        <v>208</v>
      </c>
      <c r="C46" s="174"/>
      <c r="D46" s="64"/>
      <c r="E46" s="64">
        <f>SUM(E25:E45)</f>
        <v>1896954588.8679001</v>
      </c>
      <c r="F46" s="64">
        <f t="shared" ref="F46:M46" si="11">SUM(F25:F45)</f>
        <v>0</v>
      </c>
      <c r="G46" s="64">
        <f t="shared" si="11"/>
        <v>851298815.06280029</v>
      </c>
      <c r="H46" s="64">
        <f t="shared" si="11"/>
        <v>85424900.489500016</v>
      </c>
      <c r="I46" s="64">
        <f t="shared" si="11"/>
        <v>82447602.117599994</v>
      </c>
      <c r="J46" s="64">
        <f t="shared" si="11"/>
        <v>0</v>
      </c>
      <c r="K46" s="64">
        <f t="shared" si="11"/>
        <v>82447602.117599994</v>
      </c>
      <c r="L46" s="64">
        <f t="shared" si="11"/>
        <v>2089964120.6462002</v>
      </c>
      <c r="M46" s="64">
        <f t="shared" si="11"/>
        <v>5006090027.1839991</v>
      </c>
      <c r="N46" s="67"/>
      <c r="O46" s="178"/>
      <c r="P46" s="69">
        <v>20</v>
      </c>
      <c r="Q46" s="178"/>
      <c r="R46" s="63" t="s">
        <v>209</v>
      </c>
      <c r="S46" s="63">
        <v>86147169.005700007</v>
      </c>
      <c r="T46" s="63">
        <v>0</v>
      </c>
      <c r="U46" s="63">
        <v>38660378.7597</v>
      </c>
      <c r="V46" s="63">
        <v>3966294.2700999998</v>
      </c>
      <c r="W46" s="63">
        <v>3744226.4330000002</v>
      </c>
      <c r="X46" s="63">
        <v>0</v>
      </c>
      <c r="Y46" s="63">
        <f t="shared" si="10"/>
        <v>3744226.4330000002</v>
      </c>
      <c r="Z46" s="63">
        <v>97940451.845300004</v>
      </c>
      <c r="AA46" s="68">
        <f t="shared" si="2"/>
        <v>230458520.31380001</v>
      </c>
    </row>
    <row r="47" spans="1:27" ht="24.9" customHeight="1">
      <c r="A47" s="176">
        <v>3</v>
      </c>
      <c r="B47" s="177" t="s">
        <v>210</v>
      </c>
      <c r="C47" s="66">
        <v>1</v>
      </c>
      <c r="D47" s="63" t="s">
        <v>211</v>
      </c>
      <c r="E47" s="63">
        <v>86074713.333299994</v>
      </c>
      <c r="F47" s="63">
        <v>0</v>
      </c>
      <c r="G47" s="63">
        <v>38627862.731899999</v>
      </c>
      <c r="H47" s="63">
        <v>3965291.9978999998</v>
      </c>
      <c r="I47" s="63">
        <v>3741077.2820000001</v>
      </c>
      <c r="J47" s="63">
        <f>I47/2</f>
        <v>1870538.6410000001</v>
      </c>
      <c r="K47" s="63">
        <f t="shared" si="7"/>
        <v>1870538.6410000001</v>
      </c>
      <c r="L47" s="63">
        <v>96565507.404799998</v>
      </c>
      <c r="M47" s="68">
        <f t="shared" si="8"/>
        <v>227103914.10890001</v>
      </c>
      <c r="N47" s="67"/>
      <c r="O47" s="178"/>
      <c r="P47" s="69">
        <v>21</v>
      </c>
      <c r="Q47" s="178"/>
      <c r="R47" s="63" t="s">
        <v>105</v>
      </c>
      <c r="S47" s="63">
        <v>118647419.37620001</v>
      </c>
      <c r="T47" s="63">
        <v>0</v>
      </c>
      <c r="U47" s="63">
        <v>53245559.022799999</v>
      </c>
      <c r="V47" s="63">
        <v>5343254.0201000003</v>
      </c>
      <c r="W47" s="63">
        <v>5156789.352</v>
      </c>
      <c r="X47" s="63">
        <v>0</v>
      </c>
      <c r="Y47" s="63">
        <f t="shared" si="10"/>
        <v>5156789.352</v>
      </c>
      <c r="Z47" s="63">
        <v>133356311.5962</v>
      </c>
      <c r="AA47" s="68">
        <f t="shared" si="2"/>
        <v>315749333.36729997</v>
      </c>
    </row>
    <row r="48" spans="1:27" ht="24.9" customHeight="1">
      <c r="A48" s="176"/>
      <c r="B48" s="178"/>
      <c r="C48" s="59">
        <v>2</v>
      </c>
      <c r="D48" s="63" t="s">
        <v>212</v>
      </c>
      <c r="E48" s="63">
        <v>67207005.297999993</v>
      </c>
      <c r="F48" s="63">
        <v>0</v>
      </c>
      <c r="G48" s="63">
        <v>30160576.4892</v>
      </c>
      <c r="H48" s="63">
        <v>3317747.8728999998</v>
      </c>
      <c r="I48" s="63">
        <v>2921027.4536000001</v>
      </c>
      <c r="J48" s="63">
        <f t="shared" ref="J48:J77" si="12">I48/2</f>
        <v>1460513.7268000001</v>
      </c>
      <c r="K48" s="63">
        <f t="shared" si="7"/>
        <v>1460513.7268000001</v>
      </c>
      <c r="L48" s="63">
        <v>79910458.544699997</v>
      </c>
      <c r="M48" s="68">
        <f t="shared" si="8"/>
        <v>182056301.93159997</v>
      </c>
      <c r="N48" s="67"/>
      <c r="O48" s="178"/>
      <c r="P48" s="69">
        <v>22</v>
      </c>
      <c r="Q48" s="178"/>
      <c r="R48" s="63" t="s">
        <v>213</v>
      </c>
      <c r="S48" s="63">
        <v>83485423.980599999</v>
      </c>
      <c r="T48" s="63">
        <v>0</v>
      </c>
      <c r="U48" s="63">
        <v>37465863.9309</v>
      </c>
      <c r="V48" s="63">
        <v>3687208.9929999998</v>
      </c>
      <c r="W48" s="63">
        <v>3628538.6373000001</v>
      </c>
      <c r="X48" s="63">
        <v>0</v>
      </c>
      <c r="Y48" s="63">
        <f t="shared" si="10"/>
        <v>3628538.6373000001</v>
      </c>
      <c r="Z48" s="63">
        <v>90762286.300400004</v>
      </c>
      <c r="AA48" s="68">
        <f t="shared" si="2"/>
        <v>219029321.84220001</v>
      </c>
    </row>
    <row r="49" spans="1:27" ht="24.9" customHeight="1">
      <c r="A49" s="176"/>
      <c r="B49" s="178"/>
      <c r="C49" s="59">
        <v>3</v>
      </c>
      <c r="D49" s="63" t="s">
        <v>214</v>
      </c>
      <c r="E49" s="63">
        <v>88732286.496099994</v>
      </c>
      <c r="F49" s="63">
        <v>0</v>
      </c>
      <c r="G49" s="63">
        <v>39820505.348499998</v>
      </c>
      <c r="H49" s="63">
        <v>4241195.0779999997</v>
      </c>
      <c r="I49" s="63">
        <v>3856583.7554000001</v>
      </c>
      <c r="J49" s="63">
        <f t="shared" si="12"/>
        <v>1928291.8777000001</v>
      </c>
      <c r="K49" s="63">
        <f t="shared" si="7"/>
        <v>1928291.8777000001</v>
      </c>
      <c r="L49" s="63">
        <v>103661825.7899</v>
      </c>
      <c r="M49" s="68">
        <f t="shared" si="8"/>
        <v>238384104.59019998</v>
      </c>
      <c r="N49" s="67"/>
      <c r="O49" s="178"/>
      <c r="P49" s="69">
        <v>23</v>
      </c>
      <c r="Q49" s="178"/>
      <c r="R49" s="63" t="s">
        <v>215</v>
      </c>
      <c r="S49" s="63">
        <v>78871594.684300005</v>
      </c>
      <c r="T49" s="63">
        <v>0</v>
      </c>
      <c r="U49" s="63">
        <v>35395309.6668</v>
      </c>
      <c r="V49" s="63">
        <v>3536227.7574</v>
      </c>
      <c r="W49" s="63">
        <v>3428007.1305</v>
      </c>
      <c r="X49" s="63">
        <v>0</v>
      </c>
      <c r="Y49" s="63">
        <f t="shared" si="10"/>
        <v>3428007.1305</v>
      </c>
      <c r="Z49" s="63">
        <v>86878999.0352</v>
      </c>
      <c r="AA49" s="68">
        <f t="shared" si="2"/>
        <v>208110138.27420002</v>
      </c>
    </row>
    <row r="50" spans="1:27" ht="24.9" customHeight="1">
      <c r="A50" s="176"/>
      <c r="B50" s="178"/>
      <c r="C50" s="59">
        <v>4</v>
      </c>
      <c r="D50" s="63" t="s">
        <v>216</v>
      </c>
      <c r="E50" s="63">
        <v>68023376.095100001</v>
      </c>
      <c r="F50" s="63">
        <v>0</v>
      </c>
      <c r="G50" s="63">
        <v>30526940.289500002</v>
      </c>
      <c r="H50" s="63">
        <v>3433593.0362</v>
      </c>
      <c r="I50" s="63">
        <v>2956509.4915999998</v>
      </c>
      <c r="J50" s="63">
        <f t="shared" si="12"/>
        <v>1478254.7457999999</v>
      </c>
      <c r="K50" s="63">
        <f t="shared" si="7"/>
        <v>1478254.7457999999</v>
      </c>
      <c r="L50" s="63">
        <v>82890034.423899993</v>
      </c>
      <c r="M50" s="68">
        <f t="shared" si="8"/>
        <v>186352198.5905</v>
      </c>
      <c r="N50" s="67"/>
      <c r="O50" s="178"/>
      <c r="P50" s="69">
        <v>24</v>
      </c>
      <c r="Q50" s="178"/>
      <c r="R50" s="63" t="s">
        <v>217</v>
      </c>
      <c r="S50" s="63">
        <v>95946112.736100003</v>
      </c>
      <c r="T50" s="63">
        <v>0</v>
      </c>
      <c r="U50" s="63">
        <v>43057863.6734</v>
      </c>
      <c r="V50" s="63">
        <v>4376385.4888000004</v>
      </c>
      <c r="W50" s="63">
        <v>4170119.2922999999</v>
      </c>
      <c r="X50" s="63">
        <v>0</v>
      </c>
      <c r="Y50" s="63">
        <f t="shared" si="10"/>
        <v>4170119.2922999999</v>
      </c>
      <c r="Z50" s="63">
        <v>108488133.4945</v>
      </c>
      <c r="AA50" s="68">
        <f t="shared" si="2"/>
        <v>256038614.68509996</v>
      </c>
    </row>
    <row r="51" spans="1:27" ht="24.9" customHeight="1">
      <c r="A51" s="176"/>
      <c r="B51" s="178"/>
      <c r="C51" s="59">
        <v>5</v>
      </c>
      <c r="D51" s="63" t="s">
        <v>218</v>
      </c>
      <c r="E51" s="63">
        <v>91412247.675400004</v>
      </c>
      <c r="F51" s="63">
        <v>0</v>
      </c>
      <c r="G51" s="63">
        <v>41023195.064900003</v>
      </c>
      <c r="H51" s="63">
        <v>4406990.8422999997</v>
      </c>
      <c r="I51" s="63">
        <v>3973063.2821999998</v>
      </c>
      <c r="J51" s="63">
        <f t="shared" si="12"/>
        <v>1986531.6410999999</v>
      </c>
      <c r="K51" s="63">
        <f t="shared" si="7"/>
        <v>1986531.6410999999</v>
      </c>
      <c r="L51" s="63">
        <v>107926147.63060001</v>
      </c>
      <c r="M51" s="68">
        <f t="shared" si="8"/>
        <v>246755112.85429999</v>
      </c>
      <c r="N51" s="67"/>
      <c r="O51" s="178"/>
      <c r="P51" s="69">
        <v>25</v>
      </c>
      <c r="Q51" s="178"/>
      <c r="R51" s="63" t="s">
        <v>219</v>
      </c>
      <c r="S51" s="63">
        <v>95477903.663599998</v>
      </c>
      <c r="T51" s="63">
        <v>0</v>
      </c>
      <c r="U51" s="63">
        <v>42847744.869800001</v>
      </c>
      <c r="V51" s="63">
        <v>4225865.9192000004</v>
      </c>
      <c r="W51" s="63">
        <v>4149769.4559999998</v>
      </c>
      <c r="X51" s="63">
        <v>0</v>
      </c>
      <c r="Y51" s="63">
        <f t="shared" si="10"/>
        <v>4149769.4559999998</v>
      </c>
      <c r="Z51" s="63">
        <v>104616720.4286</v>
      </c>
      <c r="AA51" s="68">
        <f t="shared" si="2"/>
        <v>251318004.33719999</v>
      </c>
    </row>
    <row r="52" spans="1:27" ht="24.9" customHeight="1">
      <c r="A52" s="176"/>
      <c r="B52" s="178"/>
      <c r="C52" s="59">
        <v>6</v>
      </c>
      <c r="D52" s="63" t="s">
        <v>220</v>
      </c>
      <c r="E52" s="63">
        <v>79676071.161799997</v>
      </c>
      <c r="F52" s="63">
        <v>0</v>
      </c>
      <c r="G52" s="63">
        <v>35756335.637699999</v>
      </c>
      <c r="H52" s="63">
        <v>3687698.8909</v>
      </c>
      <c r="I52" s="63">
        <v>3462972.2039999999</v>
      </c>
      <c r="J52" s="63">
        <f t="shared" si="12"/>
        <v>1731486.102</v>
      </c>
      <c r="K52" s="63">
        <f t="shared" si="7"/>
        <v>1731486.102</v>
      </c>
      <c r="L52" s="63">
        <v>89425720.968400002</v>
      </c>
      <c r="M52" s="68">
        <f t="shared" si="8"/>
        <v>210277312.7608</v>
      </c>
      <c r="N52" s="67"/>
      <c r="O52" s="178"/>
      <c r="P52" s="69">
        <v>26</v>
      </c>
      <c r="Q52" s="178"/>
      <c r="R52" s="63" t="s">
        <v>221</v>
      </c>
      <c r="S52" s="63">
        <v>90567653.059100002</v>
      </c>
      <c r="T52" s="63">
        <v>0</v>
      </c>
      <c r="U52" s="63">
        <v>40644165.223999999</v>
      </c>
      <c r="V52" s="63">
        <v>4176780.9418000001</v>
      </c>
      <c r="W52" s="63">
        <v>3936354.5485</v>
      </c>
      <c r="X52" s="63">
        <v>0</v>
      </c>
      <c r="Y52" s="63">
        <f t="shared" si="10"/>
        <v>3936354.5485</v>
      </c>
      <c r="Z52" s="63">
        <v>103354238.5908</v>
      </c>
      <c r="AA52" s="68">
        <f t="shared" si="2"/>
        <v>242679192.3642</v>
      </c>
    </row>
    <row r="53" spans="1:27" ht="24.9" customHeight="1">
      <c r="A53" s="176"/>
      <c r="B53" s="178"/>
      <c r="C53" s="59">
        <v>7</v>
      </c>
      <c r="D53" s="63" t="s">
        <v>222</v>
      </c>
      <c r="E53" s="63">
        <v>90366541.477300003</v>
      </c>
      <c r="F53" s="63">
        <v>0</v>
      </c>
      <c r="G53" s="63">
        <v>40553912.113899998</v>
      </c>
      <c r="H53" s="63">
        <v>4214212.3552999999</v>
      </c>
      <c r="I53" s="63">
        <v>3927613.6077000001</v>
      </c>
      <c r="J53" s="63">
        <f t="shared" si="12"/>
        <v>1963806.80385</v>
      </c>
      <c r="K53" s="63">
        <f t="shared" si="7"/>
        <v>1963806.80385</v>
      </c>
      <c r="L53" s="63">
        <v>102967821.24590001</v>
      </c>
      <c r="M53" s="68">
        <f t="shared" si="8"/>
        <v>240066293.99625</v>
      </c>
      <c r="N53" s="67"/>
      <c r="O53" s="178"/>
      <c r="P53" s="69">
        <v>27</v>
      </c>
      <c r="Q53" s="178"/>
      <c r="R53" s="63" t="s">
        <v>223</v>
      </c>
      <c r="S53" s="63">
        <v>92469779.6479</v>
      </c>
      <c r="T53" s="63">
        <v>0</v>
      </c>
      <c r="U53" s="63">
        <v>41497785.084200002</v>
      </c>
      <c r="V53" s="63">
        <v>4145189.8042000001</v>
      </c>
      <c r="W53" s="63">
        <v>4019026.9419</v>
      </c>
      <c r="X53" s="63">
        <v>0</v>
      </c>
      <c r="Y53" s="63">
        <f t="shared" si="10"/>
        <v>4019026.9419</v>
      </c>
      <c r="Z53" s="63">
        <v>102541704.0926</v>
      </c>
      <c r="AA53" s="68">
        <f t="shared" si="2"/>
        <v>244673485.57080001</v>
      </c>
    </row>
    <row r="54" spans="1:27" ht="24.9" customHeight="1">
      <c r="A54" s="176"/>
      <c r="B54" s="178"/>
      <c r="C54" s="59">
        <v>8</v>
      </c>
      <c r="D54" s="63" t="s">
        <v>224</v>
      </c>
      <c r="E54" s="63">
        <v>72406106.260499999</v>
      </c>
      <c r="F54" s="63">
        <v>0</v>
      </c>
      <c r="G54" s="63">
        <v>32493783.8917</v>
      </c>
      <c r="H54" s="63">
        <v>3440064.6028</v>
      </c>
      <c r="I54" s="63">
        <v>3146996.7045</v>
      </c>
      <c r="J54" s="63">
        <f t="shared" si="12"/>
        <v>1573498.35225</v>
      </c>
      <c r="K54" s="63">
        <f t="shared" si="7"/>
        <v>1573498.35225</v>
      </c>
      <c r="L54" s="63">
        <v>83056485.253999993</v>
      </c>
      <c r="M54" s="68">
        <f t="shared" si="8"/>
        <v>192969938.36124998</v>
      </c>
      <c r="N54" s="67"/>
      <c r="O54" s="178"/>
      <c r="P54" s="69">
        <v>28</v>
      </c>
      <c r="Q54" s="178"/>
      <c r="R54" s="63" t="s">
        <v>225</v>
      </c>
      <c r="S54" s="63">
        <v>77888643.728799999</v>
      </c>
      <c r="T54" s="63">
        <v>0</v>
      </c>
      <c r="U54" s="63">
        <v>34954189.468900003</v>
      </c>
      <c r="V54" s="63">
        <v>3668610.4526</v>
      </c>
      <c r="W54" s="63">
        <v>3385284.9959999998</v>
      </c>
      <c r="X54" s="63">
        <v>0</v>
      </c>
      <c r="Y54" s="63">
        <f t="shared" si="10"/>
        <v>3385284.9959999998</v>
      </c>
      <c r="Z54" s="63">
        <v>90283925.698100001</v>
      </c>
      <c r="AA54" s="68">
        <f t="shared" si="2"/>
        <v>210180654.34439999</v>
      </c>
    </row>
    <row r="55" spans="1:27" ht="24.9" customHeight="1">
      <c r="A55" s="176"/>
      <c r="B55" s="178"/>
      <c r="C55" s="59">
        <v>9</v>
      </c>
      <c r="D55" s="63" t="s">
        <v>226</v>
      </c>
      <c r="E55" s="63">
        <v>84029791.619800001</v>
      </c>
      <c r="F55" s="63">
        <v>0</v>
      </c>
      <c r="G55" s="63">
        <v>37710160.515000001</v>
      </c>
      <c r="H55" s="63">
        <v>3948894.6146</v>
      </c>
      <c r="I55" s="63">
        <v>3652198.5641000001</v>
      </c>
      <c r="J55" s="63">
        <f t="shared" si="12"/>
        <v>1826099.28205</v>
      </c>
      <c r="K55" s="63">
        <f t="shared" si="7"/>
        <v>1826099.28205</v>
      </c>
      <c r="L55" s="63">
        <v>96143761.288599998</v>
      </c>
      <c r="M55" s="68">
        <f t="shared" si="8"/>
        <v>223658707.32005</v>
      </c>
      <c r="N55" s="67"/>
      <c r="O55" s="178"/>
      <c r="P55" s="69">
        <v>29</v>
      </c>
      <c r="Q55" s="178"/>
      <c r="R55" s="63" t="s">
        <v>227</v>
      </c>
      <c r="S55" s="63">
        <v>93198690.039700001</v>
      </c>
      <c r="T55" s="63">
        <v>0</v>
      </c>
      <c r="U55" s="63">
        <v>41824899.163000003</v>
      </c>
      <c r="V55" s="63">
        <v>4133483.2760999999</v>
      </c>
      <c r="W55" s="63">
        <v>4050707.6760999998</v>
      </c>
      <c r="X55" s="63">
        <v>0</v>
      </c>
      <c r="Y55" s="63">
        <f t="shared" si="10"/>
        <v>4050707.6760999998</v>
      </c>
      <c r="Z55" s="63">
        <v>102240608.32340001</v>
      </c>
      <c r="AA55" s="68">
        <f t="shared" si="2"/>
        <v>245448388.47830003</v>
      </c>
    </row>
    <row r="56" spans="1:27" ht="24.9" customHeight="1">
      <c r="A56" s="176"/>
      <c r="B56" s="178"/>
      <c r="C56" s="59">
        <v>10</v>
      </c>
      <c r="D56" s="63" t="s">
        <v>228</v>
      </c>
      <c r="E56" s="63">
        <v>91420523.135000005</v>
      </c>
      <c r="F56" s="63">
        <v>0</v>
      </c>
      <c r="G56" s="63">
        <v>41026908.853799999</v>
      </c>
      <c r="H56" s="63">
        <v>4382027.9079</v>
      </c>
      <c r="I56" s="63">
        <v>3973422.9597</v>
      </c>
      <c r="J56" s="63">
        <f t="shared" si="12"/>
        <v>1986711.47985</v>
      </c>
      <c r="K56" s="63">
        <f t="shared" si="7"/>
        <v>1986711.47985</v>
      </c>
      <c r="L56" s="63">
        <v>107284092.7088</v>
      </c>
      <c r="M56" s="68">
        <f t="shared" si="8"/>
        <v>246100264.08534998</v>
      </c>
      <c r="N56" s="67"/>
      <c r="O56" s="178"/>
      <c r="P56" s="69">
        <v>30</v>
      </c>
      <c r="Q56" s="178"/>
      <c r="R56" s="63" t="s">
        <v>229</v>
      </c>
      <c r="S56" s="63">
        <v>84070827.965299994</v>
      </c>
      <c r="T56" s="63">
        <v>0</v>
      </c>
      <c r="U56" s="63">
        <v>37728576.450000003</v>
      </c>
      <c r="V56" s="63">
        <v>3985337.9882</v>
      </c>
      <c r="W56" s="63">
        <v>3653982.1324999998</v>
      </c>
      <c r="X56" s="63">
        <v>0</v>
      </c>
      <c r="Y56" s="63">
        <f t="shared" si="10"/>
        <v>3653982.1324999998</v>
      </c>
      <c r="Z56" s="63">
        <v>98430262.568399996</v>
      </c>
      <c r="AA56" s="68">
        <f t="shared" si="2"/>
        <v>227868987.10439998</v>
      </c>
    </row>
    <row r="57" spans="1:27" ht="24.9" customHeight="1">
      <c r="A57" s="176"/>
      <c r="B57" s="178"/>
      <c r="C57" s="59">
        <v>11</v>
      </c>
      <c r="D57" s="63" t="s">
        <v>230</v>
      </c>
      <c r="E57" s="63">
        <v>70359766.100799993</v>
      </c>
      <c r="F57" s="63">
        <v>0</v>
      </c>
      <c r="G57" s="63">
        <v>31575445.116700001</v>
      </c>
      <c r="H57" s="63">
        <v>3419940.9161999999</v>
      </c>
      <c r="I57" s="63">
        <v>3058056.3365000002</v>
      </c>
      <c r="J57" s="63">
        <f t="shared" si="12"/>
        <v>1529028.1682500001</v>
      </c>
      <c r="K57" s="63">
        <f t="shared" ref="K57:K77" si="13">I57-J57</f>
        <v>1529028.1682500001</v>
      </c>
      <c r="L57" s="63">
        <v>82538897.386000007</v>
      </c>
      <c r="M57" s="68">
        <f t="shared" si="8"/>
        <v>189423077.68795002</v>
      </c>
      <c r="N57" s="67"/>
      <c r="O57" s="178"/>
      <c r="P57" s="69">
        <v>31</v>
      </c>
      <c r="Q57" s="178"/>
      <c r="R57" s="63" t="s">
        <v>231</v>
      </c>
      <c r="S57" s="63">
        <v>87104747.524100006</v>
      </c>
      <c r="T57" s="63">
        <v>0</v>
      </c>
      <c r="U57" s="63">
        <v>39090112.535499997</v>
      </c>
      <c r="V57" s="63">
        <v>3839468.0537</v>
      </c>
      <c r="W57" s="63">
        <v>3785845.8018</v>
      </c>
      <c r="X57" s="63">
        <v>0</v>
      </c>
      <c r="Y57" s="63">
        <f t="shared" si="10"/>
        <v>3785845.8018</v>
      </c>
      <c r="Z57" s="63">
        <v>94678439.653099999</v>
      </c>
      <c r="AA57" s="68">
        <f t="shared" si="2"/>
        <v>228498613.56819999</v>
      </c>
    </row>
    <row r="58" spans="1:27" ht="24.9" customHeight="1">
      <c r="A58" s="176"/>
      <c r="B58" s="178"/>
      <c r="C58" s="59">
        <v>12</v>
      </c>
      <c r="D58" s="63" t="s">
        <v>232</v>
      </c>
      <c r="E58" s="63">
        <v>83222960.101600006</v>
      </c>
      <c r="F58" s="63">
        <v>0</v>
      </c>
      <c r="G58" s="63">
        <v>37348077.669500001</v>
      </c>
      <c r="H58" s="63">
        <v>3906050.3708000001</v>
      </c>
      <c r="I58" s="63">
        <v>3617131.1331000002</v>
      </c>
      <c r="J58" s="63">
        <f t="shared" si="12"/>
        <v>1808565.5665500001</v>
      </c>
      <c r="K58" s="63">
        <f t="shared" si="13"/>
        <v>1808565.5665500001</v>
      </c>
      <c r="L58" s="63">
        <v>95041793.181299999</v>
      </c>
      <c r="M58" s="68">
        <f t="shared" si="8"/>
        <v>221327446.88975</v>
      </c>
      <c r="N58" s="67"/>
      <c r="O58" s="178"/>
      <c r="P58" s="69">
        <v>32</v>
      </c>
      <c r="Q58" s="178"/>
      <c r="R58" s="63" t="s">
        <v>233</v>
      </c>
      <c r="S58" s="63">
        <v>93461605.966299996</v>
      </c>
      <c r="T58" s="63">
        <v>0</v>
      </c>
      <c r="U58" s="63">
        <v>41942888.2905</v>
      </c>
      <c r="V58" s="63">
        <v>4232947.5442000004</v>
      </c>
      <c r="W58" s="63">
        <v>4062134.8276999998</v>
      </c>
      <c r="X58" s="63">
        <v>0</v>
      </c>
      <c r="Y58" s="63">
        <f t="shared" si="10"/>
        <v>4062134.8276999998</v>
      </c>
      <c r="Z58" s="63">
        <v>104798862.16500001</v>
      </c>
      <c r="AA58" s="68">
        <f t="shared" si="2"/>
        <v>248498438.79369998</v>
      </c>
    </row>
    <row r="59" spans="1:27" ht="24.9" customHeight="1">
      <c r="A59" s="176"/>
      <c r="B59" s="178"/>
      <c r="C59" s="59">
        <v>13</v>
      </c>
      <c r="D59" s="63" t="s">
        <v>234</v>
      </c>
      <c r="E59" s="63">
        <v>83246424.242200002</v>
      </c>
      <c r="F59" s="63">
        <v>0</v>
      </c>
      <c r="G59" s="63">
        <v>37358607.702799998</v>
      </c>
      <c r="H59" s="63">
        <v>3907031.4108000002</v>
      </c>
      <c r="I59" s="63">
        <v>3618150.9583999999</v>
      </c>
      <c r="J59" s="63">
        <f t="shared" si="12"/>
        <v>1809075.4791999999</v>
      </c>
      <c r="K59" s="63">
        <f t="shared" si="13"/>
        <v>1809075.4791999999</v>
      </c>
      <c r="L59" s="63">
        <v>95067025.854900002</v>
      </c>
      <c r="M59" s="68">
        <f t="shared" si="8"/>
        <v>221388164.68989998</v>
      </c>
      <c r="N59" s="67"/>
      <c r="O59" s="178"/>
      <c r="P59" s="69">
        <v>33</v>
      </c>
      <c r="Q59" s="178"/>
      <c r="R59" s="63" t="s">
        <v>235</v>
      </c>
      <c r="S59" s="63">
        <v>90581902.0308</v>
      </c>
      <c r="T59" s="63">
        <v>0</v>
      </c>
      <c r="U59" s="63">
        <v>40650559.753700003</v>
      </c>
      <c r="V59" s="63">
        <v>3849665.9235999999</v>
      </c>
      <c r="W59" s="63">
        <v>3936973.8535000002</v>
      </c>
      <c r="X59" s="63">
        <v>0</v>
      </c>
      <c r="Y59" s="63">
        <f t="shared" ref="Y59:Y82" si="14">W59-X59</f>
        <v>3936973.8535000002</v>
      </c>
      <c r="Z59" s="63">
        <v>94940732.235100001</v>
      </c>
      <c r="AA59" s="68">
        <f t="shared" si="2"/>
        <v>233959833.7967</v>
      </c>
    </row>
    <row r="60" spans="1:27" ht="24.9" customHeight="1">
      <c r="A60" s="176"/>
      <c r="B60" s="178"/>
      <c r="C60" s="59">
        <v>14</v>
      </c>
      <c r="D60" s="63" t="s">
        <v>236</v>
      </c>
      <c r="E60" s="63">
        <v>85856302.8028</v>
      </c>
      <c r="F60" s="63">
        <v>0</v>
      </c>
      <c r="G60" s="63">
        <v>38529846.3499</v>
      </c>
      <c r="H60" s="63">
        <v>3998160.9608</v>
      </c>
      <c r="I60" s="63">
        <v>3731584.4745999998</v>
      </c>
      <c r="J60" s="63">
        <f t="shared" si="12"/>
        <v>1865792.2372999999</v>
      </c>
      <c r="K60" s="63">
        <f t="shared" si="13"/>
        <v>1865792.2372999999</v>
      </c>
      <c r="L60" s="63">
        <v>97410907.990500003</v>
      </c>
      <c r="M60" s="68">
        <f t="shared" si="8"/>
        <v>227661010.34130001</v>
      </c>
      <c r="N60" s="67"/>
      <c r="O60" s="179"/>
      <c r="P60" s="69">
        <v>34</v>
      </c>
      <c r="Q60" s="179"/>
      <c r="R60" s="63" t="s">
        <v>237</v>
      </c>
      <c r="S60" s="63">
        <v>88777696.030300006</v>
      </c>
      <c r="T60" s="63">
        <v>0</v>
      </c>
      <c r="U60" s="63">
        <v>39840883.845100001</v>
      </c>
      <c r="V60" s="63">
        <v>3993573.7779999999</v>
      </c>
      <c r="W60" s="63">
        <v>3858557.3963000001</v>
      </c>
      <c r="X60" s="63">
        <v>0</v>
      </c>
      <c r="Y60" s="63">
        <f t="shared" si="14"/>
        <v>3858557.3963000001</v>
      </c>
      <c r="Z60" s="63">
        <v>98642089.803200006</v>
      </c>
      <c r="AA60" s="68">
        <f t="shared" si="2"/>
        <v>235112800.8529</v>
      </c>
    </row>
    <row r="61" spans="1:27" ht="24.9" customHeight="1">
      <c r="A61" s="176"/>
      <c r="B61" s="178"/>
      <c r="C61" s="59">
        <v>15</v>
      </c>
      <c r="D61" s="63" t="s">
        <v>238</v>
      </c>
      <c r="E61" s="63">
        <v>78438146.431899995</v>
      </c>
      <c r="F61" s="63">
        <v>0</v>
      </c>
      <c r="G61" s="63">
        <v>35200790.522399999</v>
      </c>
      <c r="H61" s="63">
        <v>3636404.5123999999</v>
      </c>
      <c r="I61" s="63">
        <v>3409168.1087000002</v>
      </c>
      <c r="J61" s="63">
        <f t="shared" si="12"/>
        <v>1704584.0543500001</v>
      </c>
      <c r="K61" s="63">
        <f t="shared" si="13"/>
        <v>1704584.0543500001</v>
      </c>
      <c r="L61" s="63">
        <v>88106412.605199993</v>
      </c>
      <c r="M61" s="68">
        <f t="shared" si="8"/>
        <v>207086338.12624997</v>
      </c>
      <c r="N61" s="67"/>
      <c r="O61" s="59"/>
      <c r="P61" s="172" t="s">
        <v>239</v>
      </c>
      <c r="Q61" s="173"/>
      <c r="R61" s="64"/>
      <c r="S61" s="64">
        <f t="shared" ref="S61:T61" si="15">SUM(S27:S60)</f>
        <v>3152495428.2971001</v>
      </c>
      <c r="T61" s="64">
        <f t="shared" si="15"/>
        <v>0</v>
      </c>
      <c r="U61" s="64">
        <f t="shared" ref="U61:W61" si="16">SUM(U27:U60)</f>
        <v>1414749535.0437</v>
      </c>
      <c r="V61" s="64">
        <f t="shared" si="16"/>
        <v>140161695.53029996</v>
      </c>
      <c r="W61" s="64">
        <f t="shared" si="16"/>
        <v>137017348.90019998</v>
      </c>
      <c r="X61" s="64">
        <f t="shared" ref="X61:AA61" si="17">SUM(X27:X60)</f>
        <v>0</v>
      </c>
      <c r="Y61" s="64">
        <f t="shared" si="14"/>
        <v>137017348.90019998</v>
      </c>
      <c r="Z61" s="64">
        <f t="shared" si="17"/>
        <v>3466490912.2493992</v>
      </c>
      <c r="AA61" s="64">
        <f t="shared" si="17"/>
        <v>8310914920.0207005</v>
      </c>
    </row>
    <row r="62" spans="1:27" ht="24.9" customHeight="1">
      <c r="A62" s="176"/>
      <c r="B62" s="178"/>
      <c r="C62" s="59">
        <v>16</v>
      </c>
      <c r="D62" s="63" t="s">
        <v>240</v>
      </c>
      <c r="E62" s="63">
        <v>80089298.891100004</v>
      </c>
      <c r="F62" s="63">
        <v>0</v>
      </c>
      <c r="G62" s="63">
        <v>35941780.391199999</v>
      </c>
      <c r="H62" s="63">
        <v>3865893.682</v>
      </c>
      <c r="I62" s="63">
        <v>3480932.3783999998</v>
      </c>
      <c r="J62" s="63">
        <f t="shared" si="12"/>
        <v>1740466.1891999999</v>
      </c>
      <c r="K62" s="63">
        <f t="shared" si="13"/>
        <v>1740466.1891999999</v>
      </c>
      <c r="L62" s="63">
        <v>94008949.877299994</v>
      </c>
      <c r="M62" s="68">
        <f t="shared" si="8"/>
        <v>215646389.03079998</v>
      </c>
      <c r="N62" s="67"/>
      <c r="O62" s="177">
        <v>21</v>
      </c>
      <c r="P62" s="69">
        <v>1</v>
      </c>
      <c r="Q62" s="177" t="s">
        <v>106</v>
      </c>
      <c r="R62" s="63" t="s">
        <v>241</v>
      </c>
      <c r="S62" s="63">
        <v>71081091.270999998</v>
      </c>
      <c r="T62" s="63">
        <v>0</v>
      </c>
      <c r="U62" s="63">
        <v>31899155.1655</v>
      </c>
      <c r="V62" s="63">
        <v>3245223.0701000001</v>
      </c>
      <c r="W62" s="63">
        <v>3089407.3931</v>
      </c>
      <c r="X62" s="63">
        <f>W62/2</f>
        <v>1544703.69655</v>
      </c>
      <c r="Y62" s="63">
        <f t="shared" si="14"/>
        <v>1544703.69655</v>
      </c>
      <c r="Z62" s="63">
        <v>80397298.882400006</v>
      </c>
      <c r="AA62" s="68">
        <f t="shared" si="2"/>
        <v>188167472.08555001</v>
      </c>
    </row>
    <row r="63" spans="1:27" ht="24.9" customHeight="1">
      <c r="A63" s="176"/>
      <c r="B63" s="178"/>
      <c r="C63" s="59">
        <v>17</v>
      </c>
      <c r="D63" s="63" t="s">
        <v>242</v>
      </c>
      <c r="E63" s="63">
        <v>74758599.790000007</v>
      </c>
      <c r="F63" s="63">
        <v>0</v>
      </c>
      <c r="G63" s="63">
        <v>33549515.518399999</v>
      </c>
      <c r="H63" s="63">
        <v>3676107.7793000001</v>
      </c>
      <c r="I63" s="63">
        <v>3249243.4593000002</v>
      </c>
      <c r="J63" s="63">
        <f t="shared" si="12"/>
        <v>1624621.7296500001</v>
      </c>
      <c r="K63" s="63">
        <f t="shared" si="13"/>
        <v>1624621.7296500001</v>
      </c>
      <c r="L63" s="63">
        <v>89127593.7491</v>
      </c>
      <c r="M63" s="68">
        <f t="shared" si="8"/>
        <v>202736438.56645</v>
      </c>
      <c r="N63" s="67"/>
      <c r="O63" s="178"/>
      <c r="P63" s="69">
        <v>2</v>
      </c>
      <c r="Q63" s="178"/>
      <c r="R63" s="63" t="s">
        <v>243</v>
      </c>
      <c r="S63" s="63">
        <v>116143688.36409999</v>
      </c>
      <c r="T63" s="63">
        <v>0</v>
      </c>
      <c r="U63" s="63">
        <v>52121956.351300001</v>
      </c>
      <c r="V63" s="63">
        <v>4218488.9715999998</v>
      </c>
      <c r="W63" s="63">
        <v>5047969.3414000003</v>
      </c>
      <c r="X63" s="63">
        <f t="shared" ref="X63:X121" si="18">W63/2</f>
        <v>2523984.6707000001</v>
      </c>
      <c r="Y63" s="63">
        <f t="shared" si="14"/>
        <v>2523984.6707000001</v>
      </c>
      <c r="Z63" s="63">
        <v>105430019.46080001</v>
      </c>
      <c r="AA63" s="68">
        <f t="shared" si="2"/>
        <v>280438137.81849998</v>
      </c>
    </row>
    <row r="64" spans="1:27" ht="24.9" customHeight="1">
      <c r="A64" s="176"/>
      <c r="B64" s="178"/>
      <c r="C64" s="59">
        <v>18</v>
      </c>
      <c r="D64" s="63" t="s">
        <v>244</v>
      </c>
      <c r="E64" s="63">
        <v>92880428.186399996</v>
      </c>
      <c r="F64" s="63">
        <v>0</v>
      </c>
      <c r="G64" s="63">
        <v>41682072.370999999</v>
      </c>
      <c r="H64" s="63">
        <v>4286364.1392999999</v>
      </c>
      <c r="I64" s="63">
        <v>4036875.0167</v>
      </c>
      <c r="J64" s="63">
        <f t="shared" si="12"/>
        <v>2018437.50835</v>
      </c>
      <c r="K64" s="63">
        <f t="shared" si="13"/>
        <v>2018437.50835</v>
      </c>
      <c r="L64" s="63">
        <v>104823588.9725</v>
      </c>
      <c r="M64" s="68">
        <f t="shared" si="8"/>
        <v>245690891.17754999</v>
      </c>
      <c r="N64" s="67"/>
      <c r="O64" s="178"/>
      <c r="P64" s="69">
        <v>3</v>
      </c>
      <c r="Q64" s="178"/>
      <c r="R64" s="63" t="s">
        <v>245</v>
      </c>
      <c r="S64" s="63">
        <v>97826871.033800006</v>
      </c>
      <c r="T64" s="63">
        <v>0</v>
      </c>
      <c r="U64" s="63">
        <v>43901894.057499997</v>
      </c>
      <c r="V64" s="63">
        <v>4312916.1350999996</v>
      </c>
      <c r="W64" s="63">
        <v>4251862.9527000003</v>
      </c>
      <c r="X64" s="63">
        <f t="shared" si="18"/>
        <v>2125931.4763500001</v>
      </c>
      <c r="Y64" s="63">
        <f t="shared" si="14"/>
        <v>2125931.4763500001</v>
      </c>
      <c r="Z64" s="63">
        <v>107858717.30599999</v>
      </c>
      <c r="AA64" s="68">
        <f t="shared" si="2"/>
        <v>256026330.00875002</v>
      </c>
    </row>
    <row r="65" spans="1:27" ht="24.9" customHeight="1">
      <c r="A65" s="176"/>
      <c r="B65" s="178"/>
      <c r="C65" s="59">
        <v>19</v>
      </c>
      <c r="D65" s="63" t="s">
        <v>246</v>
      </c>
      <c r="E65" s="63">
        <v>77501840.482700005</v>
      </c>
      <c r="F65" s="63">
        <v>0</v>
      </c>
      <c r="G65" s="63">
        <v>34780603.265500002</v>
      </c>
      <c r="H65" s="63">
        <v>3714022.0909000002</v>
      </c>
      <c r="I65" s="63">
        <v>3368473.3125</v>
      </c>
      <c r="J65" s="63">
        <f t="shared" si="12"/>
        <v>1684236.65625</v>
      </c>
      <c r="K65" s="63">
        <f t="shared" si="13"/>
        <v>1684236.65625</v>
      </c>
      <c r="L65" s="63">
        <v>90102762.370499998</v>
      </c>
      <c r="M65" s="68">
        <f t="shared" si="8"/>
        <v>207783464.86585</v>
      </c>
      <c r="N65" s="67"/>
      <c r="O65" s="178"/>
      <c r="P65" s="69">
        <v>4</v>
      </c>
      <c r="Q65" s="178"/>
      <c r="R65" s="63" t="s">
        <v>247</v>
      </c>
      <c r="S65" s="63">
        <v>80772556.720799997</v>
      </c>
      <c r="T65" s="63">
        <v>0</v>
      </c>
      <c r="U65" s="63">
        <v>36248406.909400001</v>
      </c>
      <c r="V65" s="63">
        <v>3668257.4219</v>
      </c>
      <c r="W65" s="63">
        <v>3510628.9089000002</v>
      </c>
      <c r="X65" s="63">
        <f t="shared" si="18"/>
        <v>1755314.4544500001</v>
      </c>
      <c r="Y65" s="63">
        <f t="shared" si="14"/>
        <v>1755314.4544500001</v>
      </c>
      <c r="Z65" s="63">
        <v>91277882.191799998</v>
      </c>
      <c r="AA65" s="68">
        <f t="shared" si="2"/>
        <v>213722417.69835001</v>
      </c>
    </row>
    <row r="66" spans="1:27" ht="24.9" customHeight="1">
      <c r="A66" s="176"/>
      <c r="B66" s="178"/>
      <c r="C66" s="59">
        <v>20</v>
      </c>
      <c r="D66" s="63" t="s">
        <v>248</v>
      </c>
      <c r="E66" s="63">
        <v>81544858.266399994</v>
      </c>
      <c r="F66" s="63">
        <v>0</v>
      </c>
      <c r="G66" s="63">
        <v>36594993.693599999</v>
      </c>
      <c r="H66" s="63">
        <v>3875770.0345999999</v>
      </c>
      <c r="I66" s="63">
        <v>3544195.5588000002</v>
      </c>
      <c r="J66" s="63">
        <f t="shared" si="12"/>
        <v>1772097.7794000001</v>
      </c>
      <c r="K66" s="63">
        <f t="shared" si="13"/>
        <v>1772097.7794000001</v>
      </c>
      <c r="L66" s="63">
        <v>94262972.927699998</v>
      </c>
      <c r="M66" s="68">
        <f t="shared" si="8"/>
        <v>218050692.7017</v>
      </c>
      <c r="N66" s="67"/>
      <c r="O66" s="178"/>
      <c r="P66" s="69">
        <v>5</v>
      </c>
      <c r="Q66" s="178"/>
      <c r="R66" s="63" t="s">
        <v>249</v>
      </c>
      <c r="S66" s="63">
        <v>107573300.1772</v>
      </c>
      <c r="T66" s="63">
        <v>0</v>
      </c>
      <c r="U66" s="63">
        <v>48275811.930699997</v>
      </c>
      <c r="V66" s="63">
        <v>4661910.8191</v>
      </c>
      <c r="W66" s="63">
        <v>4675473.3631999996</v>
      </c>
      <c r="X66" s="63">
        <f t="shared" si="18"/>
        <v>2337736.6815999998</v>
      </c>
      <c r="Y66" s="63">
        <f t="shared" si="14"/>
        <v>2337736.6815999998</v>
      </c>
      <c r="Z66" s="63">
        <v>116834975.895</v>
      </c>
      <c r="AA66" s="68">
        <f t="shared" si="2"/>
        <v>279683735.5036</v>
      </c>
    </row>
    <row r="67" spans="1:27" ht="24.9" customHeight="1">
      <c r="A67" s="176"/>
      <c r="B67" s="178"/>
      <c r="C67" s="59">
        <v>21</v>
      </c>
      <c r="D67" s="63" t="s">
        <v>250</v>
      </c>
      <c r="E67" s="63">
        <v>84818496.4912</v>
      </c>
      <c r="F67" s="63">
        <v>0</v>
      </c>
      <c r="G67" s="63">
        <v>38064108.641400002</v>
      </c>
      <c r="H67" s="63">
        <v>4041062.9128</v>
      </c>
      <c r="I67" s="63">
        <v>3686478.1538999998</v>
      </c>
      <c r="J67" s="63">
        <f t="shared" si="12"/>
        <v>1843239.0769499999</v>
      </c>
      <c r="K67" s="63">
        <f t="shared" si="13"/>
        <v>1843239.0769499999</v>
      </c>
      <c r="L67" s="63">
        <v>98514360.372700006</v>
      </c>
      <c r="M67" s="68">
        <f t="shared" si="8"/>
        <v>227281267.49505001</v>
      </c>
      <c r="N67" s="67"/>
      <c r="O67" s="178"/>
      <c r="P67" s="69">
        <v>6</v>
      </c>
      <c r="Q67" s="178"/>
      <c r="R67" s="63" t="s">
        <v>251</v>
      </c>
      <c r="S67" s="63">
        <v>131609425.3883</v>
      </c>
      <c r="T67" s="63">
        <v>0</v>
      </c>
      <c r="U67" s="63">
        <v>59062535.572300002</v>
      </c>
      <c r="V67" s="63">
        <v>4914202.9863</v>
      </c>
      <c r="W67" s="63">
        <v>5720158.8288000003</v>
      </c>
      <c r="X67" s="63">
        <f t="shared" si="18"/>
        <v>2860079.4144000001</v>
      </c>
      <c r="Y67" s="63">
        <f t="shared" si="14"/>
        <v>2860079.4144000001</v>
      </c>
      <c r="Z67" s="63">
        <v>123324013.7992</v>
      </c>
      <c r="AA67" s="68">
        <f t="shared" si="2"/>
        <v>321770257.16050005</v>
      </c>
    </row>
    <row r="68" spans="1:27" ht="24.9" customHeight="1">
      <c r="A68" s="176"/>
      <c r="B68" s="178"/>
      <c r="C68" s="59">
        <v>22</v>
      </c>
      <c r="D68" s="63" t="s">
        <v>252</v>
      </c>
      <c r="E68" s="63">
        <v>72903717.700599998</v>
      </c>
      <c r="F68" s="63">
        <v>0</v>
      </c>
      <c r="G68" s="63">
        <v>32717097.634500001</v>
      </c>
      <c r="H68" s="63">
        <v>3676478.7607999998</v>
      </c>
      <c r="I68" s="63">
        <v>3168624.46</v>
      </c>
      <c r="J68" s="63">
        <f t="shared" si="12"/>
        <v>1584312.23</v>
      </c>
      <c r="K68" s="63">
        <f t="shared" si="13"/>
        <v>1584312.23</v>
      </c>
      <c r="L68" s="63">
        <v>89137135.516399994</v>
      </c>
      <c r="M68" s="68">
        <f t="shared" si="8"/>
        <v>200018741.8423</v>
      </c>
      <c r="N68" s="67"/>
      <c r="O68" s="178"/>
      <c r="P68" s="69">
        <v>7</v>
      </c>
      <c r="Q68" s="178"/>
      <c r="R68" s="63" t="s">
        <v>253</v>
      </c>
      <c r="S68" s="63">
        <v>89661859.472299993</v>
      </c>
      <c r="T68" s="63">
        <v>0</v>
      </c>
      <c r="U68" s="63">
        <v>40237671.040200002</v>
      </c>
      <c r="V68" s="63">
        <v>3702668.0191000002</v>
      </c>
      <c r="W68" s="63">
        <v>3896985.9153999998</v>
      </c>
      <c r="X68" s="63">
        <f t="shared" si="18"/>
        <v>1948492.9576999999</v>
      </c>
      <c r="Y68" s="63">
        <f t="shared" si="14"/>
        <v>1948492.9576999999</v>
      </c>
      <c r="Z68" s="63">
        <v>92162934.121800005</v>
      </c>
      <c r="AA68" s="68">
        <f t="shared" si="2"/>
        <v>227713625.61109999</v>
      </c>
    </row>
    <row r="69" spans="1:27" ht="24.9" customHeight="1">
      <c r="A69" s="176"/>
      <c r="B69" s="178"/>
      <c r="C69" s="59">
        <v>23</v>
      </c>
      <c r="D69" s="63" t="s">
        <v>254</v>
      </c>
      <c r="E69" s="63">
        <v>76125663.412499994</v>
      </c>
      <c r="F69" s="63">
        <v>0</v>
      </c>
      <c r="G69" s="63">
        <v>34163014.465000004</v>
      </c>
      <c r="H69" s="63">
        <v>3835720.5181999998</v>
      </c>
      <c r="I69" s="63">
        <v>3308660.3363999999</v>
      </c>
      <c r="J69" s="63">
        <f t="shared" si="12"/>
        <v>1654330.1682</v>
      </c>
      <c r="K69" s="63">
        <f t="shared" si="13"/>
        <v>1654330.1682</v>
      </c>
      <c r="L69" s="63">
        <v>93232886.134299994</v>
      </c>
      <c r="M69" s="68">
        <f t="shared" si="8"/>
        <v>209011614.69819999</v>
      </c>
      <c r="N69" s="67"/>
      <c r="O69" s="178"/>
      <c r="P69" s="69">
        <v>8</v>
      </c>
      <c r="Q69" s="178"/>
      <c r="R69" s="63" t="s">
        <v>255</v>
      </c>
      <c r="S69" s="63">
        <v>95252703.726899996</v>
      </c>
      <c r="T69" s="63">
        <v>0</v>
      </c>
      <c r="U69" s="63">
        <v>42746681.597000003</v>
      </c>
      <c r="V69" s="63">
        <v>3890730.9186999998</v>
      </c>
      <c r="W69" s="63">
        <v>4139981.5597000001</v>
      </c>
      <c r="X69" s="63">
        <f t="shared" si="18"/>
        <v>2069990.77985</v>
      </c>
      <c r="Y69" s="63">
        <f t="shared" si="14"/>
        <v>2069990.77985</v>
      </c>
      <c r="Z69" s="63">
        <v>96999974.041800007</v>
      </c>
      <c r="AA69" s="68">
        <f t="shared" si="2"/>
        <v>240960081.06424999</v>
      </c>
    </row>
    <row r="70" spans="1:27" ht="24.9" customHeight="1">
      <c r="A70" s="176"/>
      <c r="B70" s="178"/>
      <c r="C70" s="59">
        <v>24</v>
      </c>
      <c r="D70" s="63" t="s">
        <v>256</v>
      </c>
      <c r="E70" s="63">
        <v>77974089.325200006</v>
      </c>
      <c r="F70" s="63">
        <v>0</v>
      </c>
      <c r="G70" s="63">
        <v>34992535.001900002</v>
      </c>
      <c r="H70" s="63">
        <v>3539660.7754000002</v>
      </c>
      <c r="I70" s="63">
        <v>3388998.7299000002</v>
      </c>
      <c r="J70" s="63">
        <f t="shared" si="12"/>
        <v>1694499.3649500001</v>
      </c>
      <c r="K70" s="63">
        <f t="shared" si="13"/>
        <v>1694499.3649500001</v>
      </c>
      <c r="L70" s="63">
        <v>85618131.724000007</v>
      </c>
      <c r="M70" s="68">
        <f t="shared" si="8"/>
        <v>203818916.19145</v>
      </c>
      <c r="N70" s="67"/>
      <c r="O70" s="178"/>
      <c r="P70" s="69">
        <v>9</v>
      </c>
      <c r="Q70" s="178"/>
      <c r="R70" s="63" t="s">
        <v>257</v>
      </c>
      <c r="S70" s="63">
        <v>118333758.3748</v>
      </c>
      <c r="T70" s="63">
        <v>0</v>
      </c>
      <c r="U70" s="63">
        <v>53104796.961199999</v>
      </c>
      <c r="V70" s="63">
        <v>4887681.9294999996</v>
      </c>
      <c r="W70" s="63">
        <v>5143156.66</v>
      </c>
      <c r="X70" s="63">
        <f t="shared" si="18"/>
        <v>2571578.33</v>
      </c>
      <c r="Y70" s="63">
        <f t="shared" si="14"/>
        <v>2571578.33</v>
      </c>
      <c r="Z70" s="63">
        <v>122641883.4545</v>
      </c>
      <c r="AA70" s="68">
        <f t="shared" si="2"/>
        <v>301539699.05000001</v>
      </c>
    </row>
    <row r="71" spans="1:27" ht="24.9" customHeight="1">
      <c r="A71" s="176"/>
      <c r="B71" s="178"/>
      <c r="C71" s="59">
        <v>25</v>
      </c>
      <c r="D71" s="63" t="s">
        <v>258</v>
      </c>
      <c r="E71" s="63">
        <v>91870750.524599999</v>
      </c>
      <c r="F71" s="63">
        <v>0</v>
      </c>
      <c r="G71" s="63">
        <v>41228957.993699998</v>
      </c>
      <c r="H71" s="63">
        <v>4241994.7493000003</v>
      </c>
      <c r="I71" s="63">
        <v>3992991.2555</v>
      </c>
      <c r="J71" s="63">
        <f t="shared" si="12"/>
        <v>1996495.62775</v>
      </c>
      <c r="K71" s="63">
        <f t="shared" si="13"/>
        <v>1996495.62775</v>
      </c>
      <c r="L71" s="63">
        <v>103682393.5995</v>
      </c>
      <c r="M71" s="68">
        <f t="shared" si="8"/>
        <v>243020592.49485001</v>
      </c>
      <c r="N71" s="67"/>
      <c r="O71" s="178"/>
      <c r="P71" s="69">
        <v>10</v>
      </c>
      <c r="Q71" s="178"/>
      <c r="R71" s="63" t="s">
        <v>259</v>
      </c>
      <c r="S71" s="63">
        <v>82396667.167500004</v>
      </c>
      <c r="T71" s="63">
        <v>0</v>
      </c>
      <c r="U71" s="63">
        <v>36977261.0986</v>
      </c>
      <c r="V71" s="63">
        <v>3700615.2546999999</v>
      </c>
      <c r="W71" s="63">
        <v>3581217.8480000002</v>
      </c>
      <c r="X71" s="63">
        <f t="shared" si="18"/>
        <v>1790608.9240000001</v>
      </c>
      <c r="Y71" s="63">
        <f t="shared" si="14"/>
        <v>1790608.9240000001</v>
      </c>
      <c r="Z71" s="63">
        <v>92110136.342600003</v>
      </c>
      <c r="AA71" s="68">
        <f t="shared" ref="AA71:AA134" si="19">S71+T71+U71+V71+Y71+Z71</f>
        <v>216975288.78740001</v>
      </c>
    </row>
    <row r="72" spans="1:27" ht="24.9" customHeight="1">
      <c r="A72" s="176"/>
      <c r="B72" s="178"/>
      <c r="C72" s="59">
        <v>26</v>
      </c>
      <c r="D72" s="63" t="s">
        <v>260</v>
      </c>
      <c r="E72" s="63">
        <v>68435138.357999995</v>
      </c>
      <c r="F72" s="63">
        <v>0</v>
      </c>
      <c r="G72" s="63">
        <v>30711727.3838</v>
      </c>
      <c r="H72" s="63">
        <v>3257854.9671</v>
      </c>
      <c r="I72" s="63">
        <v>2974405.9722000002</v>
      </c>
      <c r="J72" s="63">
        <f t="shared" si="12"/>
        <v>1487202.9861000001</v>
      </c>
      <c r="K72" s="63">
        <f t="shared" si="13"/>
        <v>1487202.9861000001</v>
      </c>
      <c r="L72" s="63">
        <v>78369993.218600005</v>
      </c>
      <c r="M72" s="68">
        <f t="shared" ref="M72:M135" si="20">E72+F72+G72+H72+K72+L72</f>
        <v>182261916.9136</v>
      </c>
      <c r="N72" s="67"/>
      <c r="O72" s="178"/>
      <c r="P72" s="69">
        <v>11</v>
      </c>
      <c r="Q72" s="178"/>
      <c r="R72" s="63" t="s">
        <v>261</v>
      </c>
      <c r="S72" s="63">
        <v>87032384.819499999</v>
      </c>
      <c r="T72" s="63">
        <v>0</v>
      </c>
      <c r="U72" s="63">
        <v>39057638.229000002</v>
      </c>
      <c r="V72" s="63">
        <v>3946345.1708999998</v>
      </c>
      <c r="W72" s="63">
        <v>3782700.6915000002</v>
      </c>
      <c r="X72" s="63">
        <f t="shared" si="18"/>
        <v>1891350.3457500001</v>
      </c>
      <c r="Y72" s="63">
        <f t="shared" si="14"/>
        <v>1891350.3457500001</v>
      </c>
      <c r="Z72" s="63">
        <v>98430390.984599993</v>
      </c>
      <c r="AA72" s="68">
        <f t="shared" si="19"/>
        <v>230358109.54975</v>
      </c>
    </row>
    <row r="73" spans="1:27" ht="24.9" customHeight="1">
      <c r="A73" s="176"/>
      <c r="B73" s="178"/>
      <c r="C73" s="59">
        <v>27</v>
      </c>
      <c r="D73" s="63" t="s">
        <v>262</v>
      </c>
      <c r="E73" s="63">
        <v>83970473.631200001</v>
      </c>
      <c r="F73" s="63">
        <v>0</v>
      </c>
      <c r="G73" s="63">
        <v>37683540.302900001</v>
      </c>
      <c r="H73" s="63">
        <v>3865893.682</v>
      </c>
      <c r="I73" s="63">
        <v>3649620.4180000001</v>
      </c>
      <c r="J73" s="63">
        <f t="shared" si="12"/>
        <v>1824810.209</v>
      </c>
      <c r="K73" s="63">
        <f t="shared" si="13"/>
        <v>1824810.209</v>
      </c>
      <c r="L73" s="63">
        <v>94008949.877299994</v>
      </c>
      <c r="M73" s="68">
        <f t="shared" si="20"/>
        <v>221353667.7024</v>
      </c>
      <c r="N73" s="67"/>
      <c r="O73" s="178"/>
      <c r="P73" s="69">
        <v>12</v>
      </c>
      <c r="Q73" s="178"/>
      <c r="R73" s="63" t="s">
        <v>263</v>
      </c>
      <c r="S73" s="63">
        <v>96015638.1109</v>
      </c>
      <c r="T73" s="63">
        <v>0</v>
      </c>
      <c r="U73" s="63">
        <v>43089064.6677</v>
      </c>
      <c r="V73" s="63">
        <v>4295339.8548999997</v>
      </c>
      <c r="W73" s="63">
        <v>4173141.0833000001</v>
      </c>
      <c r="X73" s="63">
        <f t="shared" si="18"/>
        <v>2086570.54165</v>
      </c>
      <c r="Y73" s="63">
        <f t="shared" si="14"/>
        <v>2086570.54165</v>
      </c>
      <c r="Z73" s="63">
        <v>107406649.5737</v>
      </c>
      <c r="AA73" s="68">
        <f t="shared" si="19"/>
        <v>252893262.74884999</v>
      </c>
    </row>
    <row r="74" spans="1:27" ht="24.9" customHeight="1">
      <c r="A74" s="176"/>
      <c r="B74" s="178"/>
      <c r="C74" s="59">
        <v>28</v>
      </c>
      <c r="D74" s="63" t="s">
        <v>264</v>
      </c>
      <c r="E74" s="63">
        <v>68459508.947500005</v>
      </c>
      <c r="F74" s="63">
        <v>0</v>
      </c>
      <c r="G74" s="63">
        <v>30722664.205400001</v>
      </c>
      <c r="H74" s="63">
        <v>3343782.5317000002</v>
      </c>
      <c r="I74" s="63">
        <v>2975465.1946</v>
      </c>
      <c r="J74" s="63">
        <f t="shared" si="12"/>
        <v>1487732.5973</v>
      </c>
      <c r="K74" s="63">
        <f t="shared" si="13"/>
        <v>1487732.5973</v>
      </c>
      <c r="L74" s="63">
        <v>80580078.5722</v>
      </c>
      <c r="M74" s="68">
        <f t="shared" si="20"/>
        <v>184593766.85409999</v>
      </c>
      <c r="N74" s="67"/>
      <c r="O74" s="178"/>
      <c r="P74" s="69">
        <v>13</v>
      </c>
      <c r="Q74" s="178"/>
      <c r="R74" s="63" t="s">
        <v>265</v>
      </c>
      <c r="S74" s="63">
        <v>79905983.782299995</v>
      </c>
      <c r="T74" s="63">
        <v>0</v>
      </c>
      <c r="U74" s="63">
        <v>35859513.8279</v>
      </c>
      <c r="V74" s="63">
        <v>3405404.6472999998</v>
      </c>
      <c r="W74" s="63">
        <v>3472964.9282999998</v>
      </c>
      <c r="X74" s="63">
        <f t="shared" si="18"/>
        <v>1736482.4641499999</v>
      </c>
      <c r="Y74" s="63">
        <f t="shared" si="14"/>
        <v>1736482.4641499999</v>
      </c>
      <c r="Z74" s="63">
        <v>84517221.977500007</v>
      </c>
      <c r="AA74" s="68">
        <f t="shared" si="19"/>
        <v>205424606.69915</v>
      </c>
    </row>
    <row r="75" spans="1:27" ht="24.9" customHeight="1">
      <c r="A75" s="176"/>
      <c r="B75" s="178"/>
      <c r="C75" s="59">
        <v>29</v>
      </c>
      <c r="D75" s="63" t="s">
        <v>266</v>
      </c>
      <c r="E75" s="63">
        <v>89282189.959900007</v>
      </c>
      <c r="F75" s="63">
        <v>0</v>
      </c>
      <c r="G75" s="63">
        <v>40067286.251900002</v>
      </c>
      <c r="H75" s="63">
        <v>3793898.5345999999</v>
      </c>
      <c r="I75" s="63">
        <v>3880484.2864000001</v>
      </c>
      <c r="J75" s="63">
        <f t="shared" si="12"/>
        <v>1940242.1432</v>
      </c>
      <c r="K75" s="63">
        <f t="shared" si="13"/>
        <v>1940242.1432</v>
      </c>
      <c r="L75" s="63">
        <v>92157210.896899998</v>
      </c>
      <c r="M75" s="68">
        <f t="shared" si="20"/>
        <v>227240827.78650001</v>
      </c>
      <c r="N75" s="67"/>
      <c r="O75" s="178"/>
      <c r="P75" s="69">
        <v>14</v>
      </c>
      <c r="Q75" s="178"/>
      <c r="R75" s="63" t="s">
        <v>267</v>
      </c>
      <c r="S75" s="63">
        <v>91697338.487800002</v>
      </c>
      <c r="T75" s="63">
        <v>0</v>
      </c>
      <c r="U75" s="63">
        <v>41151135.645000003</v>
      </c>
      <c r="V75" s="63">
        <v>3975908.2762000002</v>
      </c>
      <c r="W75" s="63">
        <v>3985454.2239999999</v>
      </c>
      <c r="X75" s="63">
        <f t="shared" si="18"/>
        <v>1992727.112</v>
      </c>
      <c r="Y75" s="63">
        <f t="shared" si="14"/>
        <v>1992727.112</v>
      </c>
      <c r="Z75" s="63">
        <v>99190763.821400002</v>
      </c>
      <c r="AA75" s="68">
        <f t="shared" si="19"/>
        <v>238007873.34240001</v>
      </c>
    </row>
    <row r="76" spans="1:27" ht="24.9" customHeight="1">
      <c r="A76" s="176"/>
      <c r="B76" s="178"/>
      <c r="C76" s="59">
        <v>30</v>
      </c>
      <c r="D76" s="63" t="s">
        <v>268</v>
      </c>
      <c r="E76" s="63">
        <v>73876616.925799996</v>
      </c>
      <c r="F76" s="63">
        <v>0</v>
      </c>
      <c r="G76" s="63">
        <v>33153706.904199999</v>
      </c>
      <c r="H76" s="63">
        <v>3405266.5359999998</v>
      </c>
      <c r="I76" s="63">
        <v>3210909.7149</v>
      </c>
      <c r="J76" s="63">
        <f t="shared" si="12"/>
        <v>1605454.85745</v>
      </c>
      <c r="K76" s="63">
        <f t="shared" si="13"/>
        <v>1605454.85745</v>
      </c>
      <c r="L76" s="63">
        <v>82161467.478200004</v>
      </c>
      <c r="M76" s="68">
        <f t="shared" si="20"/>
        <v>194202512.70164999</v>
      </c>
      <c r="N76" s="67"/>
      <c r="O76" s="178"/>
      <c r="P76" s="69">
        <v>15</v>
      </c>
      <c r="Q76" s="178"/>
      <c r="R76" s="63" t="s">
        <v>269</v>
      </c>
      <c r="S76" s="63">
        <v>106085137.99969999</v>
      </c>
      <c r="T76" s="63">
        <v>0</v>
      </c>
      <c r="U76" s="63">
        <v>47607967.425700001</v>
      </c>
      <c r="V76" s="63">
        <v>4149700.7533</v>
      </c>
      <c r="W76" s="63">
        <v>4610793.1628</v>
      </c>
      <c r="X76" s="63">
        <f t="shared" si="18"/>
        <v>2305396.5814</v>
      </c>
      <c r="Y76" s="63">
        <f t="shared" si="14"/>
        <v>2305396.5814</v>
      </c>
      <c r="Z76" s="63">
        <v>103660763.758</v>
      </c>
      <c r="AA76" s="68">
        <f t="shared" si="19"/>
        <v>263808966.51810002</v>
      </c>
    </row>
    <row r="77" spans="1:27" ht="24.9" customHeight="1">
      <c r="A77" s="176"/>
      <c r="B77" s="179"/>
      <c r="C77" s="59">
        <v>31</v>
      </c>
      <c r="D77" s="63" t="s">
        <v>270</v>
      </c>
      <c r="E77" s="63">
        <v>111668108.9737</v>
      </c>
      <c r="F77" s="63">
        <v>0</v>
      </c>
      <c r="G77" s="63">
        <v>50113444.679899998</v>
      </c>
      <c r="H77" s="63">
        <v>5370759.6168</v>
      </c>
      <c r="I77" s="63">
        <v>4853446.6096000001</v>
      </c>
      <c r="J77" s="63">
        <f t="shared" si="12"/>
        <v>2426723.3048</v>
      </c>
      <c r="K77" s="63">
        <f t="shared" si="13"/>
        <v>2426723.3048</v>
      </c>
      <c r="L77" s="63">
        <v>132714598.96529999</v>
      </c>
      <c r="M77" s="68">
        <f t="shared" si="20"/>
        <v>302293635.54050004</v>
      </c>
      <c r="N77" s="67"/>
      <c r="O77" s="178"/>
      <c r="P77" s="69">
        <v>16</v>
      </c>
      <c r="Q77" s="178"/>
      <c r="R77" s="63" t="s">
        <v>271</v>
      </c>
      <c r="S77" s="63">
        <v>84994753.800799996</v>
      </c>
      <c r="T77" s="63">
        <v>0</v>
      </c>
      <c r="U77" s="63">
        <v>38143207.866899997</v>
      </c>
      <c r="V77" s="63">
        <v>3729914.5509000001</v>
      </c>
      <c r="W77" s="63">
        <v>3694138.85</v>
      </c>
      <c r="X77" s="63">
        <f t="shared" si="18"/>
        <v>1847069.425</v>
      </c>
      <c r="Y77" s="63">
        <f t="shared" si="14"/>
        <v>1847069.425</v>
      </c>
      <c r="Z77" s="63">
        <v>92863723.922600001</v>
      </c>
      <c r="AA77" s="68">
        <f t="shared" si="19"/>
        <v>221578669.56619999</v>
      </c>
    </row>
    <row r="78" spans="1:27" ht="24.9" customHeight="1">
      <c r="A78" s="59"/>
      <c r="B78" s="171" t="s">
        <v>272</v>
      </c>
      <c r="C78" s="172"/>
      <c r="D78" s="64"/>
      <c r="E78" s="64">
        <f>SUM(E47:E77)</f>
        <v>2526632042.0984001</v>
      </c>
      <c r="F78" s="64">
        <f t="shared" ref="F78:M78" si="21">SUM(F47:F77)</f>
        <v>0</v>
      </c>
      <c r="G78" s="64">
        <f t="shared" si="21"/>
        <v>1133879997.0016997</v>
      </c>
      <c r="H78" s="64">
        <f t="shared" si="21"/>
        <v>119695836.68059999</v>
      </c>
      <c r="I78" s="64">
        <f t="shared" si="21"/>
        <v>109815361.17320001</v>
      </c>
      <c r="J78" s="64">
        <f t="shared" si="21"/>
        <v>54907680.586600006</v>
      </c>
      <c r="K78" s="64">
        <f t="shared" si="21"/>
        <v>54907680.586600006</v>
      </c>
      <c r="L78" s="64">
        <f t="shared" si="21"/>
        <v>2910499966.5299997</v>
      </c>
      <c r="M78" s="64">
        <f t="shared" si="21"/>
        <v>6745615522.8973007</v>
      </c>
      <c r="N78" s="67"/>
      <c r="O78" s="178"/>
      <c r="P78" s="69">
        <v>17</v>
      </c>
      <c r="Q78" s="178"/>
      <c r="R78" s="63" t="s">
        <v>273</v>
      </c>
      <c r="S78" s="63">
        <v>83759679.360599995</v>
      </c>
      <c r="T78" s="63">
        <v>0</v>
      </c>
      <c r="U78" s="63">
        <v>37588941.879799999</v>
      </c>
      <c r="V78" s="63">
        <v>3442783.0967000001</v>
      </c>
      <c r="W78" s="63">
        <v>3640458.6372000002</v>
      </c>
      <c r="X78" s="63">
        <f t="shared" si="18"/>
        <v>1820229.3186000001</v>
      </c>
      <c r="Y78" s="63">
        <f t="shared" si="14"/>
        <v>1820229.3186000001</v>
      </c>
      <c r="Z78" s="63">
        <v>85478608.046200007</v>
      </c>
      <c r="AA78" s="68">
        <f t="shared" si="19"/>
        <v>212090241.70190001</v>
      </c>
    </row>
    <row r="79" spans="1:27" ht="24.9" customHeight="1">
      <c r="A79" s="176">
        <v>4</v>
      </c>
      <c r="B79" s="177" t="s">
        <v>274</v>
      </c>
      <c r="C79" s="59">
        <v>1</v>
      </c>
      <c r="D79" s="63" t="s">
        <v>275</v>
      </c>
      <c r="E79" s="63">
        <v>125601800.4021</v>
      </c>
      <c r="F79" s="63">
        <v>0</v>
      </c>
      <c r="G79" s="63">
        <v>56366485.776500002</v>
      </c>
      <c r="H79" s="63">
        <v>7290669.4811000004</v>
      </c>
      <c r="I79" s="63">
        <v>5459048.5854000002</v>
      </c>
      <c r="J79" s="63">
        <v>0</v>
      </c>
      <c r="K79" s="63">
        <f t="shared" ref="K79:K110" si="22">I79-J79</f>
        <v>5459048.5854000002</v>
      </c>
      <c r="L79" s="63">
        <v>150829663.7189</v>
      </c>
      <c r="M79" s="68">
        <f t="shared" si="20"/>
        <v>345547667.96399999</v>
      </c>
      <c r="N79" s="67"/>
      <c r="O79" s="178"/>
      <c r="P79" s="69">
        <v>18</v>
      </c>
      <c r="Q79" s="178"/>
      <c r="R79" s="63" t="s">
        <v>276</v>
      </c>
      <c r="S79" s="63">
        <v>86921548.399100006</v>
      </c>
      <c r="T79" s="63">
        <v>0</v>
      </c>
      <c r="U79" s="63">
        <v>39007898.022299998</v>
      </c>
      <c r="V79" s="63">
        <v>3749535.3514</v>
      </c>
      <c r="W79" s="63">
        <v>3777883.3927000002</v>
      </c>
      <c r="X79" s="63">
        <f t="shared" si="18"/>
        <v>1888941.6963500001</v>
      </c>
      <c r="Y79" s="63">
        <f t="shared" si="14"/>
        <v>1888941.6963500001</v>
      </c>
      <c r="Z79" s="63">
        <v>93368377.394899994</v>
      </c>
      <c r="AA79" s="68">
        <f t="shared" si="19"/>
        <v>224936300.86405</v>
      </c>
    </row>
    <row r="80" spans="1:27" ht="24.9" customHeight="1">
      <c r="A80" s="176"/>
      <c r="B80" s="178"/>
      <c r="C80" s="59">
        <v>2</v>
      </c>
      <c r="D80" s="63" t="s">
        <v>277</v>
      </c>
      <c r="E80" s="63">
        <v>82602892.471699998</v>
      </c>
      <c r="F80" s="63">
        <v>0</v>
      </c>
      <c r="G80" s="63">
        <v>37069809.100699998</v>
      </c>
      <c r="H80" s="63">
        <v>5503024.9419</v>
      </c>
      <c r="I80" s="63">
        <v>3590181.0471999999</v>
      </c>
      <c r="J80" s="63">
        <v>0</v>
      </c>
      <c r="K80" s="63">
        <f t="shared" si="22"/>
        <v>3590181.0471999999</v>
      </c>
      <c r="L80" s="63">
        <v>104850855.4912</v>
      </c>
      <c r="M80" s="68">
        <f t="shared" si="20"/>
        <v>233616763.05269998</v>
      </c>
      <c r="N80" s="67"/>
      <c r="O80" s="178"/>
      <c r="P80" s="69">
        <v>19</v>
      </c>
      <c r="Q80" s="178"/>
      <c r="R80" s="63" t="s">
        <v>278</v>
      </c>
      <c r="S80" s="63">
        <v>105163445.29880001</v>
      </c>
      <c r="T80" s="63">
        <v>0</v>
      </c>
      <c r="U80" s="63">
        <v>47194338.1756</v>
      </c>
      <c r="V80" s="63">
        <v>3939840.6282000002</v>
      </c>
      <c r="W80" s="63">
        <v>4570733.5043000001</v>
      </c>
      <c r="X80" s="63">
        <f t="shared" si="18"/>
        <v>2285366.7521500001</v>
      </c>
      <c r="Y80" s="63">
        <f t="shared" si="14"/>
        <v>2285366.7521500001</v>
      </c>
      <c r="Z80" s="63">
        <v>98263091.997400001</v>
      </c>
      <c r="AA80" s="68">
        <f t="shared" si="19"/>
        <v>256846082.85215002</v>
      </c>
    </row>
    <row r="81" spans="1:27" ht="24.9" customHeight="1">
      <c r="A81" s="176"/>
      <c r="B81" s="178"/>
      <c r="C81" s="59">
        <v>3</v>
      </c>
      <c r="D81" s="63" t="s">
        <v>279</v>
      </c>
      <c r="E81" s="63">
        <v>84975016.914399996</v>
      </c>
      <c r="F81" s="63">
        <v>0</v>
      </c>
      <c r="G81" s="63">
        <v>38134350.518299997</v>
      </c>
      <c r="H81" s="63">
        <v>5619142.1584000001</v>
      </c>
      <c r="I81" s="63">
        <v>3693281.0229000002</v>
      </c>
      <c r="J81" s="63">
        <v>0</v>
      </c>
      <c r="K81" s="63">
        <f t="shared" si="22"/>
        <v>3693281.0229000002</v>
      </c>
      <c r="L81" s="63">
        <v>107837428.6664</v>
      </c>
      <c r="M81" s="68">
        <f t="shared" si="20"/>
        <v>240259219.28039998</v>
      </c>
      <c r="N81" s="67"/>
      <c r="O81" s="178"/>
      <c r="P81" s="69">
        <v>20</v>
      </c>
      <c r="Q81" s="178"/>
      <c r="R81" s="63" t="s">
        <v>280</v>
      </c>
      <c r="S81" s="63">
        <v>80810837.325299993</v>
      </c>
      <c r="T81" s="63">
        <v>0</v>
      </c>
      <c r="U81" s="63">
        <v>36265586.146899998</v>
      </c>
      <c r="V81" s="63">
        <v>3523904.3895999999</v>
      </c>
      <c r="W81" s="63">
        <v>3512292.7042</v>
      </c>
      <c r="X81" s="63">
        <f t="shared" si="18"/>
        <v>1756146.3521</v>
      </c>
      <c r="Y81" s="63">
        <f t="shared" si="14"/>
        <v>1756146.3521</v>
      </c>
      <c r="Z81" s="63">
        <v>87565074.503000006</v>
      </c>
      <c r="AA81" s="68">
        <f t="shared" si="19"/>
        <v>209921548.71689999</v>
      </c>
    </row>
    <row r="82" spans="1:27" ht="24.9" customHeight="1">
      <c r="A82" s="176"/>
      <c r="B82" s="178"/>
      <c r="C82" s="59">
        <v>4</v>
      </c>
      <c r="D82" s="63" t="s">
        <v>281</v>
      </c>
      <c r="E82" s="63">
        <v>102708885.43430001</v>
      </c>
      <c r="F82" s="63">
        <v>0</v>
      </c>
      <c r="G82" s="63">
        <v>46092802.104900002</v>
      </c>
      <c r="H82" s="63">
        <v>6588525.1200000001</v>
      </c>
      <c r="I82" s="63">
        <v>4464050.6261</v>
      </c>
      <c r="J82" s="63">
        <v>0</v>
      </c>
      <c r="K82" s="63">
        <f t="shared" si="22"/>
        <v>4464050.6261</v>
      </c>
      <c r="L82" s="63">
        <v>132770278.7467</v>
      </c>
      <c r="M82" s="68">
        <f t="shared" si="20"/>
        <v>292624542.03200001</v>
      </c>
      <c r="N82" s="67"/>
      <c r="O82" s="179"/>
      <c r="P82" s="69">
        <v>21</v>
      </c>
      <c r="Q82" s="179"/>
      <c r="R82" s="63" t="s">
        <v>282</v>
      </c>
      <c r="S82" s="63">
        <v>96524332.309599996</v>
      </c>
      <c r="T82" s="63">
        <v>0</v>
      </c>
      <c r="U82" s="63">
        <v>43317352.0348</v>
      </c>
      <c r="V82" s="63">
        <v>4066114.4944000002</v>
      </c>
      <c r="W82" s="63">
        <v>4195250.5302999998</v>
      </c>
      <c r="X82" s="63">
        <f t="shared" si="18"/>
        <v>2097625.2651499999</v>
      </c>
      <c r="Y82" s="63">
        <f t="shared" si="14"/>
        <v>2097625.2651499999</v>
      </c>
      <c r="Z82" s="63">
        <v>101510897.5583</v>
      </c>
      <c r="AA82" s="68">
        <f t="shared" si="19"/>
        <v>247516321.66224998</v>
      </c>
    </row>
    <row r="83" spans="1:27" ht="24.9" customHeight="1">
      <c r="A83" s="176"/>
      <c r="B83" s="178"/>
      <c r="C83" s="59">
        <v>5</v>
      </c>
      <c r="D83" s="63" t="s">
        <v>283</v>
      </c>
      <c r="E83" s="63">
        <v>78004056.993900001</v>
      </c>
      <c r="F83" s="63">
        <v>0</v>
      </c>
      <c r="G83" s="63">
        <v>35005983.632200003</v>
      </c>
      <c r="H83" s="63">
        <v>5167303.1524</v>
      </c>
      <c r="I83" s="63">
        <v>3390301.2187999999</v>
      </c>
      <c r="J83" s="63">
        <v>0</v>
      </c>
      <c r="K83" s="63">
        <f t="shared" si="22"/>
        <v>3390301.2187999999</v>
      </c>
      <c r="L83" s="63">
        <v>96215980.133399993</v>
      </c>
      <c r="M83" s="68">
        <f t="shared" si="20"/>
        <v>217783625.13069999</v>
      </c>
      <c r="N83" s="67"/>
      <c r="O83" s="59"/>
      <c r="P83" s="172" t="s">
        <v>284</v>
      </c>
      <c r="Q83" s="175"/>
      <c r="R83" s="64"/>
      <c r="S83" s="64">
        <f>SUM(S62:S82)</f>
        <v>1989563001.3911004</v>
      </c>
      <c r="T83" s="63">
        <v>0</v>
      </c>
      <c r="U83" s="64">
        <f t="shared" ref="U83:V83" si="23">SUM(U62:U82)</f>
        <v>892858814.60529995</v>
      </c>
      <c r="V83" s="64">
        <f t="shared" si="23"/>
        <v>83427486.739899978</v>
      </c>
      <c r="W83" s="64">
        <f t="shared" ref="W83:AA83" si="24">SUM(W62:W82)</f>
        <v>86472654.479800001</v>
      </c>
      <c r="X83" s="64">
        <f t="shared" si="24"/>
        <v>43236327.2399</v>
      </c>
      <c r="Y83" s="64">
        <f t="shared" si="24"/>
        <v>43236327.2399</v>
      </c>
      <c r="Z83" s="64">
        <f t="shared" si="24"/>
        <v>2081293399.0335</v>
      </c>
      <c r="AA83" s="64">
        <f t="shared" si="24"/>
        <v>5090379029.0096989</v>
      </c>
    </row>
    <row r="84" spans="1:27" ht="24.9" customHeight="1">
      <c r="A84" s="176"/>
      <c r="B84" s="178"/>
      <c r="C84" s="59">
        <v>6</v>
      </c>
      <c r="D84" s="63" t="s">
        <v>285</v>
      </c>
      <c r="E84" s="63">
        <v>89800063.582200006</v>
      </c>
      <c r="F84" s="63">
        <v>0</v>
      </c>
      <c r="G84" s="63">
        <v>40299693.081100002</v>
      </c>
      <c r="H84" s="63">
        <v>5797485.3421999998</v>
      </c>
      <c r="I84" s="63">
        <v>3902992.6998999999</v>
      </c>
      <c r="J84" s="63">
        <v>0</v>
      </c>
      <c r="K84" s="63">
        <f t="shared" si="22"/>
        <v>3902992.6998999999</v>
      </c>
      <c r="L84" s="63">
        <v>112424474.2823</v>
      </c>
      <c r="M84" s="68">
        <f t="shared" si="20"/>
        <v>252224708.98770002</v>
      </c>
      <c r="N84" s="67"/>
      <c r="O84" s="177">
        <v>22</v>
      </c>
      <c r="P84" s="73">
        <v>1</v>
      </c>
      <c r="Q84" s="176" t="s">
        <v>107</v>
      </c>
      <c r="R84" s="74" t="s">
        <v>286</v>
      </c>
      <c r="S84" s="63">
        <v>103101843.45649999</v>
      </c>
      <c r="T84" s="75">
        <v>0</v>
      </c>
      <c r="U84" s="63">
        <v>46269150.395199999</v>
      </c>
      <c r="V84" s="63">
        <v>4589580.4755999995</v>
      </c>
      <c r="W84" s="63">
        <v>4481129.8156000003</v>
      </c>
      <c r="X84" s="63">
        <f t="shared" si="18"/>
        <v>2240564.9078000002</v>
      </c>
      <c r="Y84" s="63">
        <f t="shared" ref="Y84:Y104" si="25">W84-X84</f>
        <v>2240564.9078000002</v>
      </c>
      <c r="Z84" s="63">
        <v>116352802.32539999</v>
      </c>
      <c r="AA84" s="68">
        <f t="shared" si="19"/>
        <v>272553941.56050003</v>
      </c>
    </row>
    <row r="85" spans="1:27" ht="24.9" customHeight="1">
      <c r="A85" s="176"/>
      <c r="B85" s="178"/>
      <c r="C85" s="59">
        <v>7</v>
      </c>
      <c r="D85" s="63" t="s">
        <v>287</v>
      </c>
      <c r="E85" s="63">
        <v>83224401.157900006</v>
      </c>
      <c r="F85" s="63">
        <v>0</v>
      </c>
      <c r="G85" s="63">
        <v>37348724.374200001</v>
      </c>
      <c r="H85" s="63">
        <v>5544896.3898</v>
      </c>
      <c r="I85" s="63">
        <v>3617193.7659</v>
      </c>
      <c r="J85" s="63">
        <v>0</v>
      </c>
      <c r="K85" s="63">
        <f t="shared" si="22"/>
        <v>3617193.7659</v>
      </c>
      <c r="L85" s="63">
        <v>105927802.9642</v>
      </c>
      <c r="M85" s="68">
        <f t="shared" si="20"/>
        <v>235663018.65200001</v>
      </c>
      <c r="N85" s="67"/>
      <c r="O85" s="178"/>
      <c r="P85" s="73">
        <v>2</v>
      </c>
      <c r="Q85" s="176"/>
      <c r="R85" s="74" t="s">
        <v>288</v>
      </c>
      <c r="S85" s="63">
        <v>91165296.130199999</v>
      </c>
      <c r="T85" s="75">
        <v>0</v>
      </c>
      <c r="U85" s="63">
        <v>40912370.293899998</v>
      </c>
      <c r="V85" s="63">
        <v>3931104.7618</v>
      </c>
      <c r="W85" s="63">
        <v>3962329.9926999998</v>
      </c>
      <c r="X85" s="63">
        <f t="shared" si="18"/>
        <v>1981164.9963499999</v>
      </c>
      <c r="Y85" s="63">
        <f t="shared" si="25"/>
        <v>1981164.9963499999</v>
      </c>
      <c r="Z85" s="63">
        <v>99416589.387999997</v>
      </c>
      <c r="AA85" s="68">
        <f t="shared" si="19"/>
        <v>237406525.57024997</v>
      </c>
    </row>
    <row r="86" spans="1:27" ht="24.9" customHeight="1">
      <c r="A86" s="176"/>
      <c r="B86" s="178"/>
      <c r="C86" s="59">
        <v>8</v>
      </c>
      <c r="D86" s="63" t="s">
        <v>289</v>
      </c>
      <c r="E86" s="63">
        <v>74412955.565500006</v>
      </c>
      <c r="F86" s="63">
        <v>0</v>
      </c>
      <c r="G86" s="63">
        <v>33394400.3035</v>
      </c>
      <c r="H86" s="63">
        <v>5033535.4594999999</v>
      </c>
      <c r="I86" s="63">
        <v>3234220.6760999998</v>
      </c>
      <c r="J86" s="63">
        <v>0</v>
      </c>
      <c r="K86" s="63">
        <f t="shared" si="22"/>
        <v>3234220.6760999998</v>
      </c>
      <c r="L86" s="63">
        <v>92775430.872500002</v>
      </c>
      <c r="M86" s="68">
        <f t="shared" si="20"/>
        <v>208850542.87709999</v>
      </c>
      <c r="N86" s="67"/>
      <c r="O86" s="178"/>
      <c r="P86" s="73">
        <v>3</v>
      </c>
      <c r="Q86" s="176"/>
      <c r="R86" s="74" t="s">
        <v>290</v>
      </c>
      <c r="S86" s="63">
        <v>115055021.7605</v>
      </c>
      <c r="T86" s="75">
        <v>0</v>
      </c>
      <c r="U86" s="63">
        <v>51633394.002400003</v>
      </c>
      <c r="V86" s="63">
        <v>5126753.4758000001</v>
      </c>
      <c r="W86" s="63">
        <v>5000652.4729000004</v>
      </c>
      <c r="X86" s="63">
        <f t="shared" si="18"/>
        <v>2500326.2364500002</v>
      </c>
      <c r="Y86" s="63">
        <f t="shared" si="25"/>
        <v>2500326.2364500002</v>
      </c>
      <c r="Z86" s="63">
        <v>130169069.38429999</v>
      </c>
      <c r="AA86" s="68">
        <f t="shared" si="19"/>
        <v>304484564.85944998</v>
      </c>
    </row>
    <row r="87" spans="1:27" ht="24.9" customHeight="1">
      <c r="A87" s="176"/>
      <c r="B87" s="178"/>
      <c r="C87" s="59">
        <v>9</v>
      </c>
      <c r="D87" s="63" t="s">
        <v>291</v>
      </c>
      <c r="E87" s="63">
        <v>82649536.106900007</v>
      </c>
      <c r="F87" s="63">
        <v>0</v>
      </c>
      <c r="G87" s="63">
        <v>37090741.426399998</v>
      </c>
      <c r="H87" s="63">
        <v>5543420.7077000001</v>
      </c>
      <c r="I87" s="63">
        <v>3592208.3259999999</v>
      </c>
      <c r="J87" s="63">
        <v>0</v>
      </c>
      <c r="K87" s="63">
        <f t="shared" si="22"/>
        <v>3592208.3259999999</v>
      </c>
      <c r="L87" s="63">
        <v>105889847.9341</v>
      </c>
      <c r="M87" s="68">
        <f t="shared" si="20"/>
        <v>234765754.5011</v>
      </c>
      <c r="N87" s="67"/>
      <c r="O87" s="178"/>
      <c r="P87" s="73">
        <v>4</v>
      </c>
      <c r="Q87" s="176"/>
      <c r="R87" s="74" t="s">
        <v>292</v>
      </c>
      <c r="S87" s="63">
        <v>91099387.868799999</v>
      </c>
      <c r="T87" s="75">
        <v>0</v>
      </c>
      <c r="U87" s="63">
        <v>40882792.556400001</v>
      </c>
      <c r="V87" s="63">
        <v>4076793.3276</v>
      </c>
      <c r="W87" s="63">
        <v>3959465.4128</v>
      </c>
      <c r="X87" s="63">
        <f t="shared" si="18"/>
        <v>1979732.7064</v>
      </c>
      <c r="Y87" s="63">
        <f t="shared" si="25"/>
        <v>1979732.7064</v>
      </c>
      <c r="Z87" s="63">
        <v>103163747.4393</v>
      </c>
      <c r="AA87" s="68">
        <f t="shared" si="19"/>
        <v>241202453.8985</v>
      </c>
    </row>
    <row r="88" spans="1:27" ht="24.9" customHeight="1">
      <c r="A88" s="176"/>
      <c r="B88" s="178"/>
      <c r="C88" s="59">
        <v>10</v>
      </c>
      <c r="D88" s="63" t="s">
        <v>293</v>
      </c>
      <c r="E88" s="63">
        <v>130754545.50830001</v>
      </c>
      <c r="F88" s="63">
        <v>0</v>
      </c>
      <c r="G88" s="63">
        <v>58678890</v>
      </c>
      <c r="H88" s="63">
        <v>7790348.6152999997</v>
      </c>
      <c r="I88" s="63">
        <v>5683003.0652000001</v>
      </c>
      <c r="J88" s="63">
        <v>0</v>
      </c>
      <c r="K88" s="63">
        <f t="shared" si="22"/>
        <v>5683003.0652000001</v>
      </c>
      <c r="L88" s="63">
        <v>163681576.1593</v>
      </c>
      <c r="M88" s="68">
        <f t="shared" si="20"/>
        <v>366588363.34810001</v>
      </c>
      <c r="N88" s="67"/>
      <c r="O88" s="178"/>
      <c r="P88" s="73">
        <v>5</v>
      </c>
      <c r="Q88" s="176"/>
      <c r="R88" s="74" t="s">
        <v>294</v>
      </c>
      <c r="S88" s="63">
        <v>124561159.4435</v>
      </c>
      <c r="T88" s="75">
        <v>0</v>
      </c>
      <c r="U88" s="63">
        <v>55899475.959700003</v>
      </c>
      <c r="V88" s="63">
        <v>5068707.2335999999</v>
      </c>
      <c r="W88" s="63">
        <v>5413819.0620999997</v>
      </c>
      <c r="X88" s="63">
        <f t="shared" si="18"/>
        <v>2706909.5310499999</v>
      </c>
      <c r="Y88" s="63">
        <f t="shared" si="25"/>
        <v>2706909.5310499999</v>
      </c>
      <c r="Z88" s="63">
        <v>128676100.8556</v>
      </c>
      <c r="AA88" s="68">
        <f t="shared" si="19"/>
        <v>316912353.02345002</v>
      </c>
    </row>
    <row r="89" spans="1:27" ht="24.9" customHeight="1">
      <c r="A89" s="176"/>
      <c r="B89" s="178"/>
      <c r="C89" s="59">
        <v>11</v>
      </c>
      <c r="D89" s="63" t="s">
        <v>295</v>
      </c>
      <c r="E89" s="63">
        <v>90874567.0317</v>
      </c>
      <c r="F89" s="63">
        <v>0</v>
      </c>
      <c r="G89" s="63">
        <v>40781899.412600003</v>
      </c>
      <c r="H89" s="63">
        <v>5951104.6684999997</v>
      </c>
      <c r="I89" s="63">
        <v>3949693.9934</v>
      </c>
      <c r="J89" s="63">
        <v>0</v>
      </c>
      <c r="K89" s="63">
        <f t="shared" si="22"/>
        <v>3949693.9934</v>
      </c>
      <c r="L89" s="63">
        <v>116375614.1152</v>
      </c>
      <c r="M89" s="68">
        <f t="shared" si="20"/>
        <v>257932879.22140002</v>
      </c>
      <c r="N89" s="67"/>
      <c r="O89" s="178"/>
      <c r="P89" s="73">
        <v>6</v>
      </c>
      <c r="Q89" s="176"/>
      <c r="R89" s="74" t="s">
        <v>296</v>
      </c>
      <c r="S89" s="63">
        <v>96847213.079400003</v>
      </c>
      <c r="T89" s="75">
        <v>0</v>
      </c>
      <c r="U89" s="63">
        <v>43462251.664099999</v>
      </c>
      <c r="V89" s="63">
        <v>3978986.1102</v>
      </c>
      <c r="W89" s="63">
        <v>4209283.9423000002</v>
      </c>
      <c r="X89" s="63">
        <f t="shared" si="18"/>
        <v>2104641.9711500001</v>
      </c>
      <c r="Y89" s="63">
        <f t="shared" si="25"/>
        <v>2104641.9711500001</v>
      </c>
      <c r="Z89" s="63">
        <v>100648113.49169999</v>
      </c>
      <c r="AA89" s="68">
        <f t="shared" si="19"/>
        <v>247041206.31654999</v>
      </c>
    </row>
    <row r="90" spans="1:27" ht="24.9" customHeight="1">
      <c r="A90" s="176"/>
      <c r="B90" s="178"/>
      <c r="C90" s="59">
        <v>12</v>
      </c>
      <c r="D90" s="63" t="s">
        <v>297</v>
      </c>
      <c r="E90" s="63">
        <v>111103282.1083</v>
      </c>
      <c r="F90" s="63">
        <v>0</v>
      </c>
      <c r="G90" s="63">
        <v>49859966.581900001</v>
      </c>
      <c r="H90" s="63">
        <v>6729959.7642999999</v>
      </c>
      <c r="I90" s="63">
        <v>4828897.4607999995</v>
      </c>
      <c r="J90" s="63">
        <v>0</v>
      </c>
      <c r="K90" s="63">
        <f t="shared" si="22"/>
        <v>4828897.4607999995</v>
      </c>
      <c r="L90" s="63">
        <v>136408024.53259999</v>
      </c>
      <c r="M90" s="68">
        <f t="shared" si="20"/>
        <v>308930130.44789994</v>
      </c>
      <c r="N90" s="67"/>
      <c r="O90" s="178"/>
      <c r="P90" s="73">
        <v>7</v>
      </c>
      <c r="Q90" s="176"/>
      <c r="R90" s="74" t="s">
        <v>298</v>
      </c>
      <c r="S90" s="63">
        <v>81263607.148900002</v>
      </c>
      <c r="T90" s="75">
        <v>0</v>
      </c>
      <c r="U90" s="63">
        <v>36468776.258299999</v>
      </c>
      <c r="V90" s="63">
        <v>3580683.8599</v>
      </c>
      <c r="W90" s="63">
        <v>3531971.5022999998</v>
      </c>
      <c r="X90" s="63">
        <f t="shared" si="18"/>
        <v>1765985.7511499999</v>
      </c>
      <c r="Y90" s="63">
        <f t="shared" si="25"/>
        <v>1765985.7511499999</v>
      </c>
      <c r="Z90" s="63">
        <v>90403648.004500002</v>
      </c>
      <c r="AA90" s="68">
        <f t="shared" si="19"/>
        <v>213482701.02275002</v>
      </c>
    </row>
    <row r="91" spans="1:27" ht="24.9" customHeight="1">
      <c r="A91" s="176"/>
      <c r="B91" s="178"/>
      <c r="C91" s="59">
        <v>13</v>
      </c>
      <c r="D91" s="63" t="s">
        <v>299</v>
      </c>
      <c r="E91" s="63">
        <v>81632553.977400005</v>
      </c>
      <c r="F91" s="63">
        <v>0</v>
      </c>
      <c r="G91" s="63">
        <v>36634349.013599999</v>
      </c>
      <c r="H91" s="63">
        <v>5462909.4732999997</v>
      </c>
      <c r="I91" s="63">
        <v>3548007.0896999999</v>
      </c>
      <c r="J91" s="63">
        <v>0</v>
      </c>
      <c r="K91" s="63">
        <f t="shared" si="22"/>
        <v>3548007.0896999999</v>
      </c>
      <c r="L91" s="63">
        <v>103819072.3836</v>
      </c>
      <c r="M91" s="68">
        <f t="shared" si="20"/>
        <v>231096891.93759999</v>
      </c>
      <c r="N91" s="67"/>
      <c r="O91" s="178"/>
      <c r="P91" s="73">
        <v>8</v>
      </c>
      <c r="Q91" s="176"/>
      <c r="R91" s="74" t="s">
        <v>300</v>
      </c>
      <c r="S91" s="63">
        <v>95224828.632100001</v>
      </c>
      <c r="T91" s="75">
        <v>0</v>
      </c>
      <c r="U91" s="63">
        <v>42734172.053900003</v>
      </c>
      <c r="V91" s="63">
        <v>4142968.1871000002</v>
      </c>
      <c r="W91" s="63">
        <v>4138770.0205999999</v>
      </c>
      <c r="X91" s="63">
        <f t="shared" si="18"/>
        <v>2069385.0103</v>
      </c>
      <c r="Y91" s="63">
        <f t="shared" si="25"/>
        <v>2069385.0103</v>
      </c>
      <c r="Z91" s="63">
        <v>104865786.69220001</v>
      </c>
      <c r="AA91" s="68">
        <f t="shared" si="19"/>
        <v>249037140.5756</v>
      </c>
    </row>
    <row r="92" spans="1:27" ht="24.9" customHeight="1">
      <c r="A92" s="176"/>
      <c r="B92" s="178"/>
      <c r="C92" s="59">
        <v>14</v>
      </c>
      <c r="D92" s="63" t="s">
        <v>301</v>
      </c>
      <c r="E92" s="63">
        <v>80939163.016499996</v>
      </c>
      <c r="F92" s="63">
        <v>0</v>
      </c>
      <c r="G92" s="63">
        <v>36323175.036700003</v>
      </c>
      <c r="H92" s="63">
        <v>5537963.1573000001</v>
      </c>
      <c r="I92" s="63">
        <v>3517870.1416000002</v>
      </c>
      <c r="J92" s="63">
        <v>0</v>
      </c>
      <c r="K92" s="63">
        <f t="shared" si="22"/>
        <v>3517870.1416000002</v>
      </c>
      <c r="L92" s="63">
        <v>105749477.9347</v>
      </c>
      <c r="M92" s="68">
        <f t="shared" si="20"/>
        <v>232067649.2868</v>
      </c>
      <c r="N92" s="67"/>
      <c r="O92" s="178"/>
      <c r="P92" s="73">
        <v>9</v>
      </c>
      <c r="Q92" s="176"/>
      <c r="R92" s="74" t="s">
        <v>302</v>
      </c>
      <c r="S92" s="63">
        <v>93387359.191</v>
      </c>
      <c r="T92" s="75">
        <v>0</v>
      </c>
      <c r="U92" s="63">
        <v>41909568.467100002</v>
      </c>
      <c r="V92" s="63">
        <v>3911385.0329</v>
      </c>
      <c r="W92" s="63">
        <v>4058907.8297000001</v>
      </c>
      <c r="X92" s="63">
        <f t="shared" si="18"/>
        <v>2029453.9148500001</v>
      </c>
      <c r="Y92" s="63">
        <f t="shared" si="25"/>
        <v>2029453.9148500001</v>
      </c>
      <c r="Z92" s="63">
        <v>98909391.444399998</v>
      </c>
      <c r="AA92" s="68">
        <f t="shared" si="19"/>
        <v>240147158.05024999</v>
      </c>
    </row>
    <row r="93" spans="1:27" ht="24.9" customHeight="1">
      <c r="A93" s="176"/>
      <c r="B93" s="178"/>
      <c r="C93" s="59">
        <v>15</v>
      </c>
      <c r="D93" s="63" t="s">
        <v>303</v>
      </c>
      <c r="E93" s="63">
        <v>97144718.9595</v>
      </c>
      <c r="F93" s="63">
        <v>0</v>
      </c>
      <c r="G93" s="63">
        <v>43595763.770599999</v>
      </c>
      <c r="H93" s="63">
        <v>6165243.4472000003</v>
      </c>
      <c r="I93" s="63">
        <v>4222214.4819</v>
      </c>
      <c r="J93" s="63">
        <v>0</v>
      </c>
      <c r="K93" s="63">
        <f t="shared" si="22"/>
        <v>4222214.4819</v>
      </c>
      <c r="L93" s="63">
        <v>121883334.25910001</v>
      </c>
      <c r="M93" s="68">
        <f t="shared" si="20"/>
        <v>273011274.91830003</v>
      </c>
      <c r="N93" s="67"/>
      <c r="O93" s="178"/>
      <c r="P93" s="73">
        <v>10</v>
      </c>
      <c r="Q93" s="176"/>
      <c r="R93" s="74" t="s">
        <v>304</v>
      </c>
      <c r="S93" s="63">
        <v>98731626.142800003</v>
      </c>
      <c r="T93" s="75">
        <v>0</v>
      </c>
      <c r="U93" s="63">
        <v>44307922.202100001</v>
      </c>
      <c r="V93" s="63">
        <v>4121748.0440000002</v>
      </c>
      <c r="W93" s="63">
        <v>4291186.4504000004</v>
      </c>
      <c r="X93" s="63">
        <f t="shared" si="18"/>
        <v>2145593.2252000002</v>
      </c>
      <c r="Y93" s="63">
        <f t="shared" si="25"/>
        <v>2145593.2252000002</v>
      </c>
      <c r="Z93" s="63">
        <v>104319997.60070001</v>
      </c>
      <c r="AA93" s="68">
        <f t="shared" si="19"/>
        <v>253626887.2148</v>
      </c>
    </row>
    <row r="94" spans="1:27" ht="24.9" customHeight="1">
      <c r="A94" s="176"/>
      <c r="B94" s="178"/>
      <c r="C94" s="59">
        <v>16</v>
      </c>
      <c r="D94" s="63" t="s">
        <v>305</v>
      </c>
      <c r="E94" s="63">
        <v>92824527.904499993</v>
      </c>
      <c r="F94" s="63">
        <v>0</v>
      </c>
      <c r="G94" s="63">
        <v>41656985.927699998</v>
      </c>
      <c r="H94" s="63">
        <v>6068136.9726999998</v>
      </c>
      <c r="I94" s="63">
        <v>4034445.4149000002</v>
      </c>
      <c r="J94" s="63">
        <v>0</v>
      </c>
      <c r="K94" s="63">
        <f t="shared" si="22"/>
        <v>4034445.4149000002</v>
      </c>
      <c r="L94" s="63">
        <v>119385723.6499</v>
      </c>
      <c r="M94" s="68">
        <f t="shared" si="20"/>
        <v>263969819.86970001</v>
      </c>
      <c r="N94" s="67"/>
      <c r="O94" s="178"/>
      <c r="P94" s="73">
        <v>11</v>
      </c>
      <c r="Q94" s="176"/>
      <c r="R94" s="74" t="s">
        <v>107</v>
      </c>
      <c r="S94" s="63">
        <v>86912327.197799996</v>
      </c>
      <c r="T94" s="75">
        <v>0</v>
      </c>
      <c r="U94" s="63">
        <v>39003759.811700001</v>
      </c>
      <c r="V94" s="63">
        <v>3878169.8206000002</v>
      </c>
      <c r="W94" s="63">
        <v>3777482.6102</v>
      </c>
      <c r="X94" s="63">
        <f t="shared" si="18"/>
        <v>1888741.3051</v>
      </c>
      <c r="Y94" s="63">
        <f t="shared" si="25"/>
        <v>1888741.3051</v>
      </c>
      <c r="Z94" s="63">
        <v>98055085.209199995</v>
      </c>
      <c r="AA94" s="68">
        <f t="shared" si="19"/>
        <v>229738083.34439999</v>
      </c>
    </row>
    <row r="95" spans="1:27" ht="24.9" customHeight="1">
      <c r="A95" s="176"/>
      <c r="B95" s="178"/>
      <c r="C95" s="59">
        <v>17</v>
      </c>
      <c r="D95" s="63" t="s">
        <v>306</v>
      </c>
      <c r="E95" s="63">
        <v>77761314.816100001</v>
      </c>
      <c r="F95" s="63">
        <v>0</v>
      </c>
      <c r="G95" s="63">
        <v>34897047.904700004</v>
      </c>
      <c r="H95" s="63">
        <v>5268985.0656000003</v>
      </c>
      <c r="I95" s="63">
        <v>3379750.8816</v>
      </c>
      <c r="J95" s="63">
        <v>0</v>
      </c>
      <c r="K95" s="63">
        <f t="shared" si="22"/>
        <v>3379750.8816</v>
      </c>
      <c r="L95" s="63">
        <v>98831272.539800003</v>
      </c>
      <c r="M95" s="68">
        <f t="shared" si="20"/>
        <v>220138371.20780003</v>
      </c>
      <c r="N95" s="67"/>
      <c r="O95" s="178"/>
      <c r="P95" s="73">
        <v>12</v>
      </c>
      <c r="Q95" s="176"/>
      <c r="R95" s="74" t="s">
        <v>307</v>
      </c>
      <c r="S95" s="63">
        <v>110961600.8627</v>
      </c>
      <c r="T95" s="75">
        <v>0</v>
      </c>
      <c r="U95" s="63">
        <v>49796384.102300003</v>
      </c>
      <c r="V95" s="63">
        <v>4532424.5891000004</v>
      </c>
      <c r="W95" s="63">
        <v>4822739.5489999996</v>
      </c>
      <c r="X95" s="63">
        <f t="shared" si="18"/>
        <v>2411369.7744999998</v>
      </c>
      <c r="Y95" s="63">
        <f t="shared" si="25"/>
        <v>2411369.7744999998</v>
      </c>
      <c r="Z95" s="63">
        <v>114882734.03829999</v>
      </c>
      <c r="AA95" s="68">
        <f t="shared" si="19"/>
        <v>282584513.36690003</v>
      </c>
    </row>
    <row r="96" spans="1:27" ht="24.9" customHeight="1">
      <c r="A96" s="176"/>
      <c r="B96" s="178"/>
      <c r="C96" s="59">
        <v>18</v>
      </c>
      <c r="D96" s="63" t="s">
        <v>308</v>
      </c>
      <c r="E96" s="63">
        <v>80574884.782700002</v>
      </c>
      <c r="F96" s="63">
        <v>0</v>
      </c>
      <c r="G96" s="63">
        <v>36159697.412799999</v>
      </c>
      <c r="H96" s="63">
        <v>5365605.1420999998</v>
      </c>
      <c r="I96" s="63">
        <v>3502037.4659000002</v>
      </c>
      <c r="J96" s="63">
        <v>0</v>
      </c>
      <c r="K96" s="63">
        <f t="shared" si="22"/>
        <v>3502037.4659000002</v>
      </c>
      <c r="L96" s="63">
        <v>101316372.8318</v>
      </c>
      <c r="M96" s="68">
        <f t="shared" si="20"/>
        <v>226918597.63530001</v>
      </c>
      <c r="N96" s="67"/>
      <c r="O96" s="178"/>
      <c r="P96" s="73">
        <v>13</v>
      </c>
      <c r="Q96" s="176"/>
      <c r="R96" s="74" t="s">
        <v>309</v>
      </c>
      <c r="S96" s="63">
        <v>73241278.926899999</v>
      </c>
      <c r="T96" s="75">
        <v>0</v>
      </c>
      <c r="U96" s="63">
        <v>32868585.431699999</v>
      </c>
      <c r="V96" s="63">
        <v>3285728.8176000002</v>
      </c>
      <c r="W96" s="63">
        <v>3183295.9306999999</v>
      </c>
      <c r="X96" s="63">
        <f t="shared" si="18"/>
        <v>1591647.96535</v>
      </c>
      <c r="Y96" s="63">
        <f t="shared" si="25"/>
        <v>1591647.96535</v>
      </c>
      <c r="Z96" s="63">
        <v>82817306.856999993</v>
      </c>
      <c r="AA96" s="68">
        <f t="shared" si="19"/>
        <v>193804547.99855</v>
      </c>
    </row>
    <row r="97" spans="1:27" ht="24.9" customHeight="1">
      <c r="A97" s="176"/>
      <c r="B97" s="178"/>
      <c r="C97" s="59">
        <v>19</v>
      </c>
      <c r="D97" s="63" t="s">
        <v>310</v>
      </c>
      <c r="E97" s="63">
        <v>87014034.083100006</v>
      </c>
      <c r="F97" s="63">
        <v>0</v>
      </c>
      <c r="G97" s="63">
        <v>39049402.944899999</v>
      </c>
      <c r="H97" s="63">
        <v>5660271.6431999998</v>
      </c>
      <c r="I97" s="63">
        <v>3781903.1107999999</v>
      </c>
      <c r="J97" s="63">
        <v>0</v>
      </c>
      <c r="K97" s="63">
        <f t="shared" si="22"/>
        <v>3781903.1107999999</v>
      </c>
      <c r="L97" s="63">
        <v>108895292.6048</v>
      </c>
      <c r="M97" s="68">
        <f t="shared" si="20"/>
        <v>244400904.38679999</v>
      </c>
      <c r="N97" s="67"/>
      <c r="O97" s="178"/>
      <c r="P97" s="73">
        <v>14</v>
      </c>
      <c r="Q97" s="176"/>
      <c r="R97" s="74" t="s">
        <v>311</v>
      </c>
      <c r="S97" s="63">
        <v>106481822.3267</v>
      </c>
      <c r="T97" s="75">
        <v>0</v>
      </c>
      <c r="U97" s="63">
        <v>47785987.9749</v>
      </c>
      <c r="V97" s="63">
        <v>4506934.0365000004</v>
      </c>
      <c r="W97" s="63">
        <v>4628034.3090000004</v>
      </c>
      <c r="X97" s="63">
        <f t="shared" si="18"/>
        <v>2314017.1545000002</v>
      </c>
      <c r="Y97" s="63">
        <f t="shared" si="25"/>
        <v>2314017.1545000002</v>
      </c>
      <c r="Z97" s="63">
        <v>114227108.6029</v>
      </c>
      <c r="AA97" s="68">
        <f t="shared" si="19"/>
        <v>275315870.09549999</v>
      </c>
    </row>
    <row r="98" spans="1:27" ht="24.9" customHeight="1">
      <c r="A98" s="176"/>
      <c r="B98" s="178"/>
      <c r="C98" s="59">
        <v>20</v>
      </c>
      <c r="D98" s="63" t="s">
        <v>312</v>
      </c>
      <c r="E98" s="63">
        <v>88056002.361499995</v>
      </c>
      <c r="F98" s="63">
        <v>0</v>
      </c>
      <c r="G98" s="63">
        <v>39517008.424699999</v>
      </c>
      <c r="H98" s="63">
        <v>5782225.6355999997</v>
      </c>
      <c r="I98" s="63">
        <v>3827190.3234999999</v>
      </c>
      <c r="J98" s="63">
        <v>0</v>
      </c>
      <c r="K98" s="63">
        <f t="shared" si="22"/>
        <v>3827190.3234999999</v>
      </c>
      <c r="L98" s="63">
        <v>112031989.586</v>
      </c>
      <c r="M98" s="68">
        <f t="shared" si="20"/>
        <v>249214416.33129999</v>
      </c>
      <c r="N98" s="67"/>
      <c r="O98" s="178"/>
      <c r="P98" s="73">
        <v>15</v>
      </c>
      <c r="Q98" s="176"/>
      <c r="R98" s="74" t="s">
        <v>313</v>
      </c>
      <c r="S98" s="63">
        <v>71104341.106800005</v>
      </c>
      <c r="T98" s="75">
        <v>0</v>
      </c>
      <c r="U98" s="63">
        <v>31909589.024999999</v>
      </c>
      <c r="V98" s="63">
        <v>3249331.4082999998</v>
      </c>
      <c r="W98" s="63">
        <v>3090417.9040000001</v>
      </c>
      <c r="X98" s="63">
        <f t="shared" si="18"/>
        <v>1545208.952</v>
      </c>
      <c r="Y98" s="63">
        <f t="shared" si="25"/>
        <v>1545208.952</v>
      </c>
      <c r="Z98" s="63">
        <v>81881153.461999997</v>
      </c>
      <c r="AA98" s="68">
        <f t="shared" si="19"/>
        <v>189689623.95410001</v>
      </c>
    </row>
    <row r="99" spans="1:27" ht="24.9" customHeight="1">
      <c r="A99" s="176"/>
      <c r="B99" s="179"/>
      <c r="C99" s="59">
        <v>21</v>
      </c>
      <c r="D99" s="63" t="s">
        <v>314</v>
      </c>
      <c r="E99" s="63">
        <v>84546729.401800007</v>
      </c>
      <c r="F99" s="63">
        <v>0</v>
      </c>
      <c r="G99" s="63">
        <v>37942147.365900002</v>
      </c>
      <c r="H99" s="63">
        <v>5624195.7511</v>
      </c>
      <c r="I99" s="63">
        <v>3674666.3031000001</v>
      </c>
      <c r="J99" s="63">
        <v>0</v>
      </c>
      <c r="K99" s="63">
        <f t="shared" si="22"/>
        <v>3674666.3031000001</v>
      </c>
      <c r="L99" s="63">
        <v>107967408.7414</v>
      </c>
      <c r="M99" s="68">
        <f t="shared" si="20"/>
        <v>239755147.56330001</v>
      </c>
      <c r="N99" s="67"/>
      <c r="O99" s="178"/>
      <c r="P99" s="73">
        <v>16</v>
      </c>
      <c r="Q99" s="176"/>
      <c r="R99" s="74" t="s">
        <v>315</v>
      </c>
      <c r="S99" s="63">
        <v>103085089.7599</v>
      </c>
      <c r="T99" s="75">
        <v>0</v>
      </c>
      <c r="U99" s="63">
        <v>46261631.816699997</v>
      </c>
      <c r="V99" s="63">
        <v>4571484.8213999998</v>
      </c>
      <c r="W99" s="63">
        <v>4480401.6473000003</v>
      </c>
      <c r="X99" s="63">
        <f t="shared" si="18"/>
        <v>2240200.8236500002</v>
      </c>
      <c r="Y99" s="63">
        <f t="shared" si="25"/>
        <v>2240200.8236500002</v>
      </c>
      <c r="Z99" s="63">
        <v>115887376.1188</v>
      </c>
      <c r="AA99" s="68">
        <f t="shared" si="19"/>
        <v>272045783.34044999</v>
      </c>
    </row>
    <row r="100" spans="1:27" ht="24.9" customHeight="1">
      <c r="A100" s="59"/>
      <c r="B100" s="171" t="s">
        <v>316</v>
      </c>
      <c r="C100" s="172"/>
      <c r="D100" s="64"/>
      <c r="E100" s="64">
        <f>SUM(E79:E99)</f>
        <v>1907205932.5803001</v>
      </c>
      <c r="F100" s="64">
        <f t="shared" ref="F100:M100" si="26">SUM(F79:F99)</f>
        <v>0</v>
      </c>
      <c r="G100" s="64">
        <f t="shared" si="26"/>
        <v>855899324.11390007</v>
      </c>
      <c r="H100" s="64">
        <f t="shared" si="26"/>
        <v>123494952.08919998</v>
      </c>
      <c r="I100" s="64">
        <f t="shared" si="26"/>
        <v>82893157.7007</v>
      </c>
      <c r="J100" s="64">
        <f t="shared" si="26"/>
        <v>0</v>
      </c>
      <c r="K100" s="64">
        <f t="shared" si="26"/>
        <v>82893157.7007</v>
      </c>
      <c r="L100" s="64">
        <f t="shared" si="26"/>
        <v>2405866922.1478996</v>
      </c>
      <c r="M100" s="64">
        <f t="shared" si="26"/>
        <v>5375360288.632</v>
      </c>
      <c r="N100" s="67"/>
      <c r="O100" s="178"/>
      <c r="P100" s="73">
        <v>17</v>
      </c>
      <c r="Q100" s="176"/>
      <c r="R100" s="74" t="s">
        <v>317</v>
      </c>
      <c r="S100" s="63">
        <v>128924606.0256</v>
      </c>
      <c r="T100" s="75">
        <v>0</v>
      </c>
      <c r="U100" s="63">
        <v>57857665.6426</v>
      </c>
      <c r="V100" s="63">
        <v>5562920.5734999999</v>
      </c>
      <c r="W100" s="63">
        <v>5603468.1501000002</v>
      </c>
      <c r="X100" s="63">
        <f t="shared" si="18"/>
        <v>2801734.0750500001</v>
      </c>
      <c r="Y100" s="63">
        <f t="shared" si="25"/>
        <v>2801734.0750500001</v>
      </c>
      <c r="Z100" s="63">
        <v>141387431.25729999</v>
      </c>
      <c r="AA100" s="68">
        <f t="shared" si="19"/>
        <v>336534357.57405001</v>
      </c>
    </row>
    <row r="101" spans="1:27" ht="24.9" customHeight="1">
      <c r="A101" s="176">
        <v>5</v>
      </c>
      <c r="B101" s="177" t="s">
        <v>318</v>
      </c>
      <c r="C101" s="59">
        <v>1</v>
      </c>
      <c r="D101" s="63" t="s">
        <v>319</v>
      </c>
      <c r="E101" s="63">
        <v>142554926.12029999</v>
      </c>
      <c r="F101" s="63">
        <v>0</v>
      </c>
      <c r="G101" s="63">
        <v>63974562.385200001</v>
      </c>
      <c r="H101" s="63">
        <v>5502686.2531000003</v>
      </c>
      <c r="I101" s="63">
        <v>6195884.6551999999</v>
      </c>
      <c r="J101" s="63">
        <v>0</v>
      </c>
      <c r="K101" s="63">
        <f t="shared" si="22"/>
        <v>6195884.6551999999</v>
      </c>
      <c r="L101" s="63">
        <v>135377138.0447</v>
      </c>
      <c r="M101" s="68">
        <f t="shared" si="20"/>
        <v>353605197.45850003</v>
      </c>
      <c r="N101" s="67"/>
      <c r="O101" s="178"/>
      <c r="P101" s="73">
        <v>18</v>
      </c>
      <c r="Q101" s="176"/>
      <c r="R101" s="74" t="s">
        <v>320</v>
      </c>
      <c r="S101" s="63">
        <v>97386618.726400003</v>
      </c>
      <c r="T101" s="75">
        <v>0</v>
      </c>
      <c r="U101" s="63">
        <v>43704321.448399998</v>
      </c>
      <c r="V101" s="63">
        <v>4242984.8054999998</v>
      </c>
      <c r="W101" s="63">
        <v>4232728.2051999997</v>
      </c>
      <c r="X101" s="63">
        <f t="shared" si="18"/>
        <v>2116364.1025999999</v>
      </c>
      <c r="Y101" s="63">
        <f t="shared" si="25"/>
        <v>2116364.1025999999</v>
      </c>
      <c r="Z101" s="63">
        <v>107438247.16509999</v>
      </c>
      <c r="AA101" s="68">
        <f t="shared" si="19"/>
        <v>254888536.24800003</v>
      </c>
    </row>
    <row r="102" spans="1:27" ht="24.9" customHeight="1">
      <c r="A102" s="176"/>
      <c r="B102" s="178"/>
      <c r="C102" s="59">
        <v>2</v>
      </c>
      <c r="D102" s="63" t="s">
        <v>90</v>
      </c>
      <c r="E102" s="63">
        <v>172150087.3712</v>
      </c>
      <c r="F102" s="63">
        <v>0</v>
      </c>
      <c r="G102" s="63">
        <v>77256021.969099998</v>
      </c>
      <c r="H102" s="63">
        <v>6857889.9978</v>
      </c>
      <c r="I102" s="63">
        <v>7482183.2801999999</v>
      </c>
      <c r="J102" s="63">
        <v>0</v>
      </c>
      <c r="K102" s="63">
        <f t="shared" si="22"/>
        <v>7482183.2801999999</v>
      </c>
      <c r="L102" s="63">
        <v>170233426.15130001</v>
      </c>
      <c r="M102" s="68">
        <f t="shared" si="20"/>
        <v>433979608.76960003</v>
      </c>
      <c r="N102" s="67"/>
      <c r="O102" s="178"/>
      <c r="P102" s="73">
        <v>19</v>
      </c>
      <c r="Q102" s="176"/>
      <c r="R102" s="74" t="s">
        <v>321</v>
      </c>
      <c r="S102" s="63">
        <v>92210124.939199999</v>
      </c>
      <c r="T102" s="75">
        <v>0</v>
      </c>
      <c r="U102" s="63">
        <v>41381259.4978</v>
      </c>
      <c r="V102" s="63">
        <v>3816356.0548999999</v>
      </c>
      <c r="W102" s="63">
        <v>4007741.5331000001</v>
      </c>
      <c r="X102" s="63">
        <f t="shared" si="18"/>
        <v>2003870.7665500001</v>
      </c>
      <c r="Y102" s="63">
        <f t="shared" si="25"/>
        <v>2003870.7665500001</v>
      </c>
      <c r="Z102" s="63">
        <v>96465214.732199997</v>
      </c>
      <c r="AA102" s="68">
        <f t="shared" si="19"/>
        <v>235876825.99065</v>
      </c>
    </row>
    <row r="103" spans="1:27" ht="24.9" customHeight="1">
      <c r="A103" s="176"/>
      <c r="B103" s="178"/>
      <c r="C103" s="59">
        <v>3</v>
      </c>
      <c r="D103" s="63" t="s">
        <v>322</v>
      </c>
      <c r="E103" s="63">
        <v>75289232.4278</v>
      </c>
      <c r="F103" s="63">
        <v>0</v>
      </c>
      <c r="G103" s="63">
        <v>33787648.227799997</v>
      </c>
      <c r="H103" s="63">
        <v>3481174.9622999998</v>
      </c>
      <c r="I103" s="63">
        <v>3272306.4196000001</v>
      </c>
      <c r="J103" s="63">
        <v>0</v>
      </c>
      <c r="K103" s="63">
        <f t="shared" si="22"/>
        <v>3272306.4196000001</v>
      </c>
      <c r="L103" s="63">
        <v>83383199.690400004</v>
      </c>
      <c r="M103" s="68">
        <f t="shared" si="20"/>
        <v>199213561.7279</v>
      </c>
      <c r="N103" s="67"/>
      <c r="O103" s="178"/>
      <c r="P103" s="73">
        <v>20</v>
      </c>
      <c r="Q103" s="176"/>
      <c r="R103" s="74" t="s">
        <v>323</v>
      </c>
      <c r="S103" s="63">
        <v>98871547.349199995</v>
      </c>
      <c r="T103" s="75">
        <v>0</v>
      </c>
      <c r="U103" s="63">
        <v>44370714.826700002</v>
      </c>
      <c r="V103" s="63">
        <v>4151236.9530000002</v>
      </c>
      <c r="W103" s="63">
        <v>4297267.8652999997</v>
      </c>
      <c r="X103" s="63">
        <f t="shared" si="18"/>
        <v>2148633.9326499999</v>
      </c>
      <c r="Y103" s="63">
        <f t="shared" si="25"/>
        <v>2148633.9326499999</v>
      </c>
      <c r="Z103" s="63">
        <v>105078462.08409999</v>
      </c>
      <c r="AA103" s="68">
        <f t="shared" si="19"/>
        <v>254620595.14564997</v>
      </c>
    </row>
    <row r="104" spans="1:27" ht="24.9" customHeight="1">
      <c r="A104" s="176"/>
      <c r="B104" s="178"/>
      <c r="C104" s="59">
        <v>4</v>
      </c>
      <c r="D104" s="63" t="s">
        <v>324</v>
      </c>
      <c r="E104" s="63">
        <v>88979571.492799997</v>
      </c>
      <c r="F104" s="63">
        <v>0</v>
      </c>
      <c r="G104" s="63">
        <v>39931479.762900002</v>
      </c>
      <c r="H104" s="63">
        <v>4031109.7269000001</v>
      </c>
      <c r="I104" s="63">
        <v>3867331.5377000002</v>
      </c>
      <c r="J104" s="63">
        <v>0</v>
      </c>
      <c r="K104" s="63">
        <f t="shared" si="22"/>
        <v>3867331.5377000002</v>
      </c>
      <c r="L104" s="63">
        <v>97527703.545499995</v>
      </c>
      <c r="M104" s="68">
        <f t="shared" si="20"/>
        <v>234337196.06580001</v>
      </c>
      <c r="N104" s="67"/>
      <c r="O104" s="179"/>
      <c r="P104" s="73">
        <v>21</v>
      </c>
      <c r="Q104" s="176"/>
      <c r="R104" s="74" t="s">
        <v>325</v>
      </c>
      <c r="S104" s="63">
        <v>96742394.397499993</v>
      </c>
      <c r="T104" s="75">
        <v>0</v>
      </c>
      <c r="U104" s="63">
        <v>43415212.0458</v>
      </c>
      <c r="V104" s="63">
        <v>4078087.6409</v>
      </c>
      <c r="W104" s="63">
        <v>4204728.1933000004</v>
      </c>
      <c r="X104" s="63">
        <f t="shared" si="18"/>
        <v>2102364.0966500002</v>
      </c>
      <c r="Y104" s="63">
        <f t="shared" si="25"/>
        <v>2102364.0966500002</v>
      </c>
      <c r="Z104" s="63">
        <v>103197037.60529999</v>
      </c>
      <c r="AA104" s="68">
        <f t="shared" si="19"/>
        <v>249535095.78614998</v>
      </c>
    </row>
    <row r="105" spans="1:27" ht="24.9" customHeight="1">
      <c r="A105" s="176"/>
      <c r="B105" s="178"/>
      <c r="C105" s="59">
        <v>5</v>
      </c>
      <c r="D105" s="63" t="s">
        <v>326</v>
      </c>
      <c r="E105" s="63">
        <v>112874250.8775</v>
      </c>
      <c r="F105" s="63">
        <v>0</v>
      </c>
      <c r="G105" s="63">
        <v>50654726.5744</v>
      </c>
      <c r="H105" s="63">
        <v>4861077.8323999997</v>
      </c>
      <c r="I105" s="63">
        <v>4905869.3234999999</v>
      </c>
      <c r="J105" s="63">
        <v>0</v>
      </c>
      <c r="K105" s="63">
        <f t="shared" si="22"/>
        <v>4905869.3234999999</v>
      </c>
      <c r="L105" s="63">
        <v>118874757.462</v>
      </c>
      <c r="M105" s="68">
        <f t="shared" si="20"/>
        <v>292170682.06980002</v>
      </c>
      <c r="N105" s="67"/>
      <c r="O105" s="59"/>
      <c r="P105" s="172" t="s">
        <v>327</v>
      </c>
      <c r="Q105" s="175"/>
      <c r="R105" s="64"/>
      <c r="S105" s="64">
        <f t="shared" ref="S105:AA105" si="27">SUM(S84:S104)</f>
        <v>2056359094.4723997</v>
      </c>
      <c r="T105" s="64">
        <f t="shared" si="27"/>
        <v>0</v>
      </c>
      <c r="U105" s="64">
        <f t="shared" ref="U105:V105" si="28">SUM(U84:U104)</f>
        <v>922834985.47669995</v>
      </c>
      <c r="V105" s="64">
        <f t="shared" si="28"/>
        <v>88404370.029799998</v>
      </c>
      <c r="W105" s="64">
        <f t="shared" si="27"/>
        <v>89375822.398599997</v>
      </c>
      <c r="X105" s="64">
        <f t="shared" si="27"/>
        <v>44687911.199299999</v>
      </c>
      <c r="Y105" s="64">
        <f t="shared" si="27"/>
        <v>44687911.199299999</v>
      </c>
      <c r="Z105" s="64">
        <f t="shared" si="27"/>
        <v>2238242403.7582998</v>
      </c>
      <c r="AA105" s="64">
        <f t="shared" si="27"/>
        <v>5350528764.9364996</v>
      </c>
    </row>
    <row r="106" spans="1:27" ht="24.9" customHeight="1">
      <c r="A106" s="176"/>
      <c r="B106" s="178"/>
      <c r="C106" s="59">
        <v>6</v>
      </c>
      <c r="D106" s="63" t="s">
        <v>328</v>
      </c>
      <c r="E106" s="63">
        <v>74743608.965800002</v>
      </c>
      <c r="F106" s="63">
        <v>0</v>
      </c>
      <c r="G106" s="63">
        <v>33542788.066500001</v>
      </c>
      <c r="H106" s="63">
        <v>3528396.7881</v>
      </c>
      <c r="I106" s="63">
        <v>3248591.9109999998</v>
      </c>
      <c r="J106" s="63">
        <v>0</v>
      </c>
      <c r="K106" s="63">
        <f t="shared" si="22"/>
        <v>3248591.9109999998</v>
      </c>
      <c r="L106" s="63">
        <v>84597760.652199998</v>
      </c>
      <c r="M106" s="68">
        <f t="shared" si="20"/>
        <v>199661146.3836</v>
      </c>
      <c r="N106" s="67"/>
      <c r="O106" s="177">
        <v>23</v>
      </c>
      <c r="P106" s="73">
        <v>1</v>
      </c>
      <c r="Q106" s="176" t="s">
        <v>108</v>
      </c>
      <c r="R106" s="74" t="s">
        <v>329</v>
      </c>
      <c r="S106" s="63">
        <v>83551811.294599995</v>
      </c>
      <c r="T106" s="63">
        <v>0</v>
      </c>
      <c r="U106" s="63">
        <v>37495656.653499998</v>
      </c>
      <c r="V106" s="63">
        <v>4341357.5903000003</v>
      </c>
      <c r="W106" s="63">
        <v>3631424.0384</v>
      </c>
      <c r="X106" s="63">
        <f t="shared" si="18"/>
        <v>1815712.0192</v>
      </c>
      <c r="Y106" s="63">
        <f t="shared" ref="Y106:Y121" si="29">W106-X106</f>
        <v>1815712.0192</v>
      </c>
      <c r="Z106" s="63">
        <v>96924461.451399997</v>
      </c>
      <c r="AA106" s="68">
        <f t="shared" si="19"/>
        <v>224128999.009</v>
      </c>
    </row>
    <row r="107" spans="1:27" ht="24.9" customHeight="1">
      <c r="A107" s="176"/>
      <c r="B107" s="178"/>
      <c r="C107" s="59">
        <v>7</v>
      </c>
      <c r="D107" s="63" t="s">
        <v>330</v>
      </c>
      <c r="E107" s="63">
        <v>119243854.93260001</v>
      </c>
      <c r="F107" s="63">
        <v>0</v>
      </c>
      <c r="G107" s="63">
        <v>53513222.194899999</v>
      </c>
      <c r="H107" s="63">
        <v>5147896.0132999998</v>
      </c>
      <c r="I107" s="63">
        <v>5182712.3137999997</v>
      </c>
      <c r="J107" s="63">
        <v>0</v>
      </c>
      <c r="K107" s="63">
        <f t="shared" si="22"/>
        <v>5182712.3137999997</v>
      </c>
      <c r="L107" s="63">
        <v>126251815.846</v>
      </c>
      <c r="M107" s="68">
        <f t="shared" si="20"/>
        <v>309339501.30059999</v>
      </c>
      <c r="N107" s="67"/>
      <c r="O107" s="178"/>
      <c r="P107" s="73">
        <v>2</v>
      </c>
      <c r="Q107" s="176"/>
      <c r="R107" s="74" t="s">
        <v>331</v>
      </c>
      <c r="S107" s="63">
        <v>137396110.0544</v>
      </c>
      <c r="T107" s="63">
        <v>0</v>
      </c>
      <c r="U107" s="63">
        <v>61659433.689099997</v>
      </c>
      <c r="V107" s="63">
        <v>5025810.2548000002</v>
      </c>
      <c r="W107" s="63">
        <v>5971666.3123000003</v>
      </c>
      <c r="X107" s="63">
        <f t="shared" si="18"/>
        <v>2985833.1561500002</v>
      </c>
      <c r="Y107" s="63">
        <f t="shared" si="29"/>
        <v>2985833.1561500002</v>
      </c>
      <c r="Z107" s="63">
        <v>114528810.14139999</v>
      </c>
      <c r="AA107" s="68">
        <f t="shared" si="19"/>
        <v>321595997.29584998</v>
      </c>
    </row>
    <row r="108" spans="1:27" ht="24.9" customHeight="1">
      <c r="A108" s="176"/>
      <c r="B108" s="178"/>
      <c r="C108" s="59">
        <v>8</v>
      </c>
      <c r="D108" s="63" t="s">
        <v>332</v>
      </c>
      <c r="E108" s="63">
        <v>120373196.2951</v>
      </c>
      <c r="F108" s="63">
        <v>0</v>
      </c>
      <c r="G108" s="63">
        <v>54020038.208899997</v>
      </c>
      <c r="H108" s="63">
        <v>4851770.3181999996</v>
      </c>
      <c r="I108" s="63">
        <v>5231797.0351999998</v>
      </c>
      <c r="J108" s="63">
        <v>0</v>
      </c>
      <c r="K108" s="63">
        <f t="shared" si="22"/>
        <v>5231797.0351999998</v>
      </c>
      <c r="L108" s="63">
        <v>118635365.1216</v>
      </c>
      <c r="M108" s="68">
        <f t="shared" si="20"/>
        <v>303112166.97899997</v>
      </c>
      <c r="N108" s="67"/>
      <c r="O108" s="178"/>
      <c r="P108" s="73">
        <v>3</v>
      </c>
      <c r="Q108" s="176"/>
      <c r="R108" s="74" t="s">
        <v>333</v>
      </c>
      <c r="S108" s="63">
        <v>105305493.88510001</v>
      </c>
      <c r="T108" s="63">
        <v>0</v>
      </c>
      <c r="U108" s="63">
        <v>47258085.507200003</v>
      </c>
      <c r="V108" s="63">
        <v>4959940.4244999997</v>
      </c>
      <c r="W108" s="63">
        <v>4576907.3817999996</v>
      </c>
      <c r="X108" s="63">
        <f t="shared" si="18"/>
        <v>2288453.6908999998</v>
      </c>
      <c r="Y108" s="63">
        <f t="shared" si="29"/>
        <v>2288453.6908999998</v>
      </c>
      <c r="Z108" s="63">
        <v>112834616.3416</v>
      </c>
      <c r="AA108" s="68">
        <f t="shared" si="19"/>
        <v>272646589.84930003</v>
      </c>
    </row>
    <row r="109" spans="1:27" ht="24.9" customHeight="1">
      <c r="A109" s="176"/>
      <c r="B109" s="178"/>
      <c r="C109" s="59">
        <v>9</v>
      </c>
      <c r="D109" s="63" t="s">
        <v>334</v>
      </c>
      <c r="E109" s="63">
        <v>84669220.200599998</v>
      </c>
      <c r="F109" s="63">
        <v>0</v>
      </c>
      <c r="G109" s="63">
        <v>37997117.723300003</v>
      </c>
      <c r="H109" s="63">
        <v>4080961.3994</v>
      </c>
      <c r="I109" s="63">
        <v>3679990.1376999998</v>
      </c>
      <c r="J109" s="63">
        <v>0</v>
      </c>
      <c r="K109" s="63">
        <f t="shared" si="22"/>
        <v>3679990.1376999998</v>
      </c>
      <c r="L109" s="63">
        <v>98809905.035699993</v>
      </c>
      <c r="M109" s="68">
        <f t="shared" si="20"/>
        <v>229237194.49669999</v>
      </c>
      <c r="N109" s="67"/>
      <c r="O109" s="178"/>
      <c r="P109" s="73">
        <v>4</v>
      </c>
      <c r="Q109" s="176"/>
      <c r="R109" s="74" t="s">
        <v>98</v>
      </c>
      <c r="S109" s="63">
        <v>64128703.1149</v>
      </c>
      <c r="T109" s="63">
        <v>0</v>
      </c>
      <c r="U109" s="63">
        <v>28779122.754799999</v>
      </c>
      <c r="V109" s="63">
        <v>3751208.4287999999</v>
      </c>
      <c r="W109" s="63">
        <v>2787234.7760000001</v>
      </c>
      <c r="X109" s="63">
        <f t="shared" si="18"/>
        <v>1393617.388</v>
      </c>
      <c r="Y109" s="63">
        <f t="shared" si="29"/>
        <v>1393617.388</v>
      </c>
      <c r="Z109" s="63">
        <v>81745630.017399997</v>
      </c>
      <c r="AA109" s="68">
        <f t="shared" si="19"/>
        <v>179798281.70389998</v>
      </c>
    </row>
    <row r="110" spans="1:27" ht="24.9" customHeight="1">
      <c r="A110" s="176"/>
      <c r="B110" s="178"/>
      <c r="C110" s="59">
        <v>10</v>
      </c>
      <c r="D110" s="63" t="s">
        <v>335</v>
      </c>
      <c r="E110" s="63">
        <v>96970967.590200007</v>
      </c>
      <c r="F110" s="63">
        <v>0</v>
      </c>
      <c r="G110" s="63">
        <v>43517789.139200002</v>
      </c>
      <c r="H110" s="63">
        <v>4682998.4577000001</v>
      </c>
      <c r="I110" s="63">
        <v>4214662.7018999998</v>
      </c>
      <c r="J110" s="63">
        <v>0</v>
      </c>
      <c r="K110" s="63">
        <f t="shared" si="22"/>
        <v>4214662.7018999998</v>
      </c>
      <c r="L110" s="63">
        <v>114294497.1029</v>
      </c>
      <c r="M110" s="68">
        <f t="shared" si="20"/>
        <v>263680914.99190003</v>
      </c>
      <c r="N110" s="67"/>
      <c r="O110" s="178"/>
      <c r="P110" s="73">
        <v>5</v>
      </c>
      <c r="Q110" s="176"/>
      <c r="R110" s="74" t="s">
        <v>336</v>
      </c>
      <c r="S110" s="63">
        <v>111269992.256</v>
      </c>
      <c r="T110" s="63">
        <v>0</v>
      </c>
      <c r="U110" s="63">
        <v>49934781.314999998</v>
      </c>
      <c r="V110" s="63">
        <v>4997640.3912000004</v>
      </c>
      <c r="W110" s="63">
        <v>4836143.2071000002</v>
      </c>
      <c r="X110" s="63">
        <f t="shared" si="18"/>
        <v>2418071.6035500001</v>
      </c>
      <c r="Y110" s="63">
        <f t="shared" si="29"/>
        <v>2418071.6035500001</v>
      </c>
      <c r="Z110" s="63">
        <v>113804271.9419</v>
      </c>
      <c r="AA110" s="68">
        <f t="shared" si="19"/>
        <v>282424757.50764996</v>
      </c>
    </row>
    <row r="111" spans="1:27" ht="24.9" customHeight="1">
      <c r="A111" s="176"/>
      <c r="B111" s="178"/>
      <c r="C111" s="59">
        <v>11</v>
      </c>
      <c r="D111" s="63" t="s">
        <v>337</v>
      </c>
      <c r="E111" s="63">
        <v>75033068.578400001</v>
      </c>
      <c r="F111" s="63">
        <v>-1E-4</v>
      </c>
      <c r="G111" s="63">
        <v>33672689.238899998</v>
      </c>
      <c r="H111" s="63">
        <v>3758735.0932</v>
      </c>
      <c r="I111" s="63">
        <v>3261172.7344999998</v>
      </c>
      <c r="J111" s="63">
        <v>0</v>
      </c>
      <c r="K111" s="63">
        <f t="shared" ref="K111:K129" si="30">I111-J111</f>
        <v>3261172.7344999998</v>
      </c>
      <c r="L111" s="63">
        <v>90522137.969600007</v>
      </c>
      <c r="M111" s="68">
        <f t="shared" si="20"/>
        <v>206247803.61450002</v>
      </c>
      <c r="N111" s="67"/>
      <c r="O111" s="178"/>
      <c r="P111" s="73">
        <v>6</v>
      </c>
      <c r="Q111" s="176"/>
      <c r="R111" s="74" t="s">
        <v>338</v>
      </c>
      <c r="S111" s="63">
        <v>95635143.193200007</v>
      </c>
      <c r="T111" s="63">
        <v>0</v>
      </c>
      <c r="U111" s="63">
        <v>42918309.461199999</v>
      </c>
      <c r="V111" s="63">
        <v>4983361.7246000003</v>
      </c>
      <c r="W111" s="63">
        <v>4156603.5795999998</v>
      </c>
      <c r="X111" s="63">
        <f t="shared" si="18"/>
        <v>2078301.7897999999</v>
      </c>
      <c r="Y111" s="63">
        <f t="shared" si="29"/>
        <v>2078301.7897999999</v>
      </c>
      <c r="Z111" s="63">
        <v>113437019.9192</v>
      </c>
      <c r="AA111" s="68">
        <f t="shared" si="19"/>
        <v>259052136.08799997</v>
      </c>
    </row>
    <row r="112" spans="1:27" ht="24.9" customHeight="1">
      <c r="A112" s="176"/>
      <c r="B112" s="178"/>
      <c r="C112" s="59">
        <v>12</v>
      </c>
      <c r="D112" s="63" t="s">
        <v>339</v>
      </c>
      <c r="E112" s="63">
        <v>116196525.47239999</v>
      </c>
      <c r="F112" s="63">
        <v>0</v>
      </c>
      <c r="G112" s="63">
        <v>52145668.130199999</v>
      </c>
      <c r="H112" s="63">
        <v>5226890.3454</v>
      </c>
      <c r="I112" s="63">
        <v>5050265.8081</v>
      </c>
      <c r="J112" s="63">
        <v>0</v>
      </c>
      <c r="K112" s="63">
        <f t="shared" si="30"/>
        <v>5050265.8081</v>
      </c>
      <c r="L112" s="63">
        <v>128283576.1701</v>
      </c>
      <c r="M112" s="68">
        <f t="shared" si="20"/>
        <v>306902925.92620003</v>
      </c>
      <c r="N112" s="67"/>
      <c r="O112" s="178"/>
      <c r="P112" s="73">
        <v>7</v>
      </c>
      <c r="Q112" s="176"/>
      <c r="R112" s="74" t="s">
        <v>340</v>
      </c>
      <c r="S112" s="63">
        <v>96665824.049500003</v>
      </c>
      <c r="T112" s="63">
        <v>0</v>
      </c>
      <c r="U112" s="63">
        <v>43380849.469599999</v>
      </c>
      <c r="V112" s="63">
        <v>5019478.8367999997</v>
      </c>
      <c r="W112" s="63">
        <v>4201400.2056</v>
      </c>
      <c r="X112" s="63">
        <f t="shared" si="18"/>
        <v>2100700.1028</v>
      </c>
      <c r="Y112" s="63">
        <f t="shared" si="29"/>
        <v>2100700.1028</v>
      </c>
      <c r="Z112" s="63">
        <v>114365963.9789</v>
      </c>
      <c r="AA112" s="68">
        <f t="shared" si="19"/>
        <v>261532816.43760002</v>
      </c>
    </row>
    <row r="113" spans="1:27" ht="24.9" customHeight="1">
      <c r="A113" s="176"/>
      <c r="B113" s="178"/>
      <c r="C113" s="59">
        <v>13</v>
      </c>
      <c r="D113" s="63" t="s">
        <v>341</v>
      </c>
      <c r="E113" s="63">
        <v>95566096.8882</v>
      </c>
      <c r="F113" s="63">
        <v>0</v>
      </c>
      <c r="G113" s="63">
        <v>42887323.459600002</v>
      </c>
      <c r="H113" s="63">
        <v>4003871.4391000001</v>
      </c>
      <c r="I113" s="63">
        <v>4153602.6104000001</v>
      </c>
      <c r="J113" s="63">
        <v>0</v>
      </c>
      <c r="K113" s="63">
        <f t="shared" si="30"/>
        <v>4153602.6104000001</v>
      </c>
      <c r="L113" s="63">
        <v>96827125.783899993</v>
      </c>
      <c r="M113" s="68">
        <f t="shared" si="20"/>
        <v>243438020.1812</v>
      </c>
      <c r="N113" s="67"/>
      <c r="O113" s="178"/>
      <c r="P113" s="73">
        <v>8</v>
      </c>
      <c r="Q113" s="176"/>
      <c r="R113" s="74" t="s">
        <v>342</v>
      </c>
      <c r="S113" s="63">
        <v>113990214.7146</v>
      </c>
      <c r="T113" s="63">
        <v>0</v>
      </c>
      <c r="U113" s="63">
        <v>51155539.138700001</v>
      </c>
      <c r="V113" s="63">
        <v>6305342.0130000003</v>
      </c>
      <c r="W113" s="63">
        <v>4954372.6156000001</v>
      </c>
      <c r="X113" s="63">
        <f t="shared" si="18"/>
        <v>2477186.3078000001</v>
      </c>
      <c r="Y113" s="63">
        <f t="shared" si="29"/>
        <v>2477186.3078000001</v>
      </c>
      <c r="Z113" s="63">
        <v>147438789.75130001</v>
      </c>
      <c r="AA113" s="68">
        <f t="shared" si="19"/>
        <v>321367071.92540002</v>
      </c>
    </row>
    <row r="114" spans="1:27" ht="24.9" customHeight="1">
      <c r="A114" s="176"/>
      <c r="B114" s="178"/>
      <c r="C114" s="59">
        <v>14</v>
      </c>
      <c r="D114" s="63" t="s">
        <v>343</v>
      </c>
      <c r="E114" s="63">
        <v>111591151.7931</v>
      </c>
      <c r="F114" s="63">
        <v>0</v>
      </c>
      <c r="G114" s="63">
        <v>50078908.504500002</v>
      </c>
      <c r="H114" s="63">
        <v>4959099.3946000002</v>
      </c>
      <c r="I114" s="63">
        <v>4850101.8088999996</v>
      </c>
      <c r="J114" s="63">
        <v>0</v>
      </c>
      <c r="K114" s="63">
        <f t="shared" si="30"/>
        <v>4850101.8088999996</v>
      </c>
      <c r="L114" s="63">
        <v>121395904.4307</v>
      </c>
      <c r="M114" s="68">
        <f t="shared" si="20"/>
        <v>292875165.93180001</v>
      </c>
      <c r="N114" s="67"/>
      <c r="O114" s="178"/>
      <c r="P114" s="73">
        <v>9</v>
      </c>
      <c r="Q114" s="176"/>
      <c r="R114" s="74" t="s">
        <v>344</v>
      </c>
      <c r="S114" s="63">
        <v>82407451.915700004</v>
      </c>
      <c r="T114" s="63">
        <v>0</v>
      </c>
      <c r="U114" s="63">
        <v>36982100.984399997</v>
      </c>
      <c r="V114" s="63">
        <v>4524169.0404000003</v>
      </c>
      <c r="W114" s="63">
        <v>3581686.5869999998</v>
      </c>
      <c r="X114" s="63">
        <f t="shared" si="18"/>
        <v>1790843.2934999999</v>
      </c>
      <c r="Y114" s="63">
        <f t="shared" si="29"/>
        <v>1790843.2934999999</v>
      </c>
      <c r="Z114" s="63">
        <v>101626432.3538</v>
      </c>
      <c r="AA114" s="68">
        <f t="shared" si="19"/>
        <v>227330997.5878</v>
      </c>
    </row>
    <row r="115" spans="1:27" ht="24.9" customHeight="1">
      <c r="A115" s="176"/>
      <c r="B115" s="178"/>
      <c r="C115" s="59">
        <v>15</v>
      </c>
      <c r="D115" s="63" t="s">
        <v>345</v>
      </c>
      <c r="E115" s="63">
        <v>143001592.8407</v>
      </c>
      <c r="F115" s="63">
        <v>0</v>
      </c>
      <c r="G115" s="63">
        <v>64175013.598999999</v>
      </c>
      <c r="H115" s="63">
        <v>5978927.5992000001</v>
      </c>
      <c r="I115" s="63">
        <v>6215298.1931999996</v>
      </c>
      <c r="J115" s="63">
        <v>0</v>
      </c>
      <c r="K115" s="63">
        <f t="shared" si="30"/>
        <v>6215298.1931999996</v>
      </c>
      <c r="L115" s="63">
        <v>147626222.829</v>
      </c>
      <c r="M115" s="68">
        <f t="shared" si="20"/>
        <v>366997055.06110001</v>
      </c>
      <c r="N115" s="67"/>
      <c r="O115" s="178"/>
      <c r="P115" s="73">
        <v>10</v>
      </c>
      <c r="Q115" s="176"/>
      <c r="R115" s="74" t="s">
        <v>346</v>
      </c>
      <c r="S115" s="63">
        <v>109587661.4461</v>
      </c>
      <c r="T115" s="63">
        <v>0</v>
      </c>
      <c r="U115" s="63">
        <v>49179799.4965</v>
      </c>
      <c r="V115" s="63">
        <v>4322635.3894999996</v>
      </c>
      <c r="W115" s="63">
        <v>4763023.8283000002</v>
      </c>
      <c r="X115" s="63">
        <f t="shared" si="18"/>
        <v>2381511.9141500001</v>
      </c>
      <c r="Y115" s="63">
        <f t="shared" si="29"/>
        <v>2381511.9141500001</v>
      </c>
      <c r="Z115" s="63">
        <v>96442920.260000005</v>
      </c>
      <c r="AA115" s="68">
        <f t="shared" si="19"/>
        <v>261914528.50625002</v>
      </c>
    </row>
    <row r="116" spans="1:27" ht="24.9" customHeight="1">
      <c r="A116" s="176"/>
      <c r="B116" s="178"/>
      <c r="C116" s="59">
        <v>16</v>
      </c>
      <c r="D116" s="63" t="s">
        <v>347</v>
      </c>
      <c r="E116" s="63">
        <v>107205454.325</v>
      </c>
      <c r="F116" s="63">
        <v>0</v>
      </c>
      <c r="G116" s="63">
        <v>48110733.262000002</v>
      </c>
      <c r="H116" s="63">
        <v>4716122.9856000002</v>
      </c>
      <c r="I116" s="63">
        <v>4659485.6277000001</v>
      </c>
      <c r="J116" s="63">
        <v>0</v>
      </c>
      <c r="K116" s="63">
        <f t="shared" si="30"/>
        <v>4659485.6277000001</v>
      </c>
      <c r="L116" s="63">
        <v>115146470.9061</v>
      </c>
      <c r="M116" s="68">
        <f t="shared" si="20"/>
        <v>279838267.10640001</v>
      </c>
      <c r="N116" s="67"/>
      <c r="O116" s="178"/>
      <c r="P116" s="73">
        <v>11</v>
      </c>
      <c r="Q116" s="176"/>
      <c r="R116" s="74" t="s">
        <v>348</v>
      </c>
      <c r="S116" s="63">
        <v>86873356.052599996</v>
      </c>
      <c r="T116" s="63">
        <v>0</v>
      </c>
      <c r="U116" s="63">
        <v>38986270.679399997</v>
      </c>
      <c r="V116" s="63">
        <v>4195908.1014999999</v>
      </c>
      <c r="W116" s="63">
        <v>3775788.8020000001</v>
      </c>
      <c r="X116" s="63">
        <f t="shared" si="18"/>
        <v>1887894.4010000001</v>
      </c>
      <c r="Y116" s="63">
        <f t="shared" si="29"/>
        <v>1887894.4010000001</v>
      </c>
      <c r="Z116" s="63">
        <v>93183452.539000005</v>
      </c>
      <c r="AA116" s="68">
        <f t="shared" si="19"/>
        <v>225126881.7735</v>
      </c>
    </row>
    <row r="117" spans="1:27" ht="24.9" customHeight="1">
      <c r="A117" s="176"/>
      <c r="B117" s="178"/>
      <c r="C117" s="59">
        <v>17</v>
      </c>
      <c r="D117" s="63" t="s">
        <v>349</v>
      </c>
      <c r="E117" s="63">
        <v>105444784.4866</v>
      </c>
      <c r="F117" s="63">
        <v>0</v>
      </c>
      <c r="G117" s="63">
        <v>47320595.134300001</v>
      </c>
      <c r="H117" s="63">
        <v>4600492.1672</v>
      </c>
      <c r="I117" s="63">
        <v>4582961.3886000002</v>
      </c>
      <c r="J117" s="63">
        <v>0</v>
      </c>
      <c r="K117" s="63">
        <f t="shared" si="30"/>
        <v>4582961.3886000002</v>
      </c>
      <c r="L117" s="63">
        <v>112172408.04809999</v>
      </c>
      <c r="M117" s="68">
        <f t="shared" si="20"/>
        <v>274121241.22479999</v>
      </c>
      <c r="N117" s="67"/>
      <c r="O117" s="178"/>
      <c r="P117" s="73">
        <v>12</v>
      </c>
      <c r="Q117" s="176"/>
      <c r="R117" s="74" t="s">
        <v>350</v>
      </c>
      <c r="S117" s="63">
        <v>77163766.646899998</v>
      </c>
      <c r="T117" s="63">
        <v>0</v>
      </c>
      <c r="U117" s="63">
        <v>34628885.423900001</v>
      </c>
      <c r="V117" s="63">
        <v>4038298.6628</v>
      </c>
      <c r="W117" s="63">
        <v>3353779.5621000002</v>
      </c>
      <c r="X117" s="63">
        <f t="shared" si="18"/>
        <v>1676889.7810500001</v>
      </c>
      <c r="Y117" s="63">
        <f t="shared" si="29"/>
        <v>1676889.7810500001</v>
      </c>
      <c r="Z117" s="63">
        <v>89129685.697400004</v>
      </c>
      <c r="AA117" s="68">
        <f t="shared" si="19"/>
        <v>206637526.21205002</v>
      </c>
    </row>
    <row r="118" spans="1:27" ht="24.9" customHeight="1">
      <c r="A118" s="176"/>
      <c r="B118" s="178"/>
      <c r="C118" s="59">
        <v>18</v>
      </c>
      <c r="D118" s="63" t="s">
        <v>351</v>
      </c>
      <c r="E118" s="63">
        <v>148288025.16260001</v>
      </c>
      <c r="F118" s="63">
        <v>0</v>
      </c>
      <c r="G118" s="63">
        <v>66547412.810900003</v>
      </c>
      <c r="H118" s="63">
        <v>5675646.0828</v>
      </c>
      <c r="I118" s="63">
        <v>6445063.1392000001</v>
      </c>
      <c r="J118" s="63">
        <v>0</v>
      </c>
      <c r="K118" s="63">
        <f t="shared" si="30"/>
        <v>6445063.1392000001</v>
      </c>
      <c r="L118" s="63">
        <v>139825722.01460001</v>
      </c>
      <c r="M118" s="68">
        <f t="shared" si="20"/>
        <v>366781869.21010005</v>
      </c>
      <c r="N118" s="67"/>
      <c r="O118" s="178"/>
      <c r="P118" s="73">
        <v>13</v>
      </c>
      <c r="Q118" s="176"/>
      <c r="R118" s="74" t="s">
        <v>352</v>
      </c>
      <c r="S118" s="63">
        <v>64564222.4991</v>
      </c>
      <c r="T118" s="63">
        <v>0</v>
      </c>
      <c r="U118" s="63">
        <v>28974571.3638</v>
      </c>
      <c r="V118" s="63">
        <v>3774036.1584999999</v>
      </c>
      <c r="W118" s="63">
        <v>2806163.8158999998</v>
      </c>
      <c r="X118" s="63">
        <f t="shared" si="18"/>
        <v>1403081.9079499999</v>
      </c>
      <c r="Y118" s="63">
        <f t="shared" si="29"/>
        <v>1403081.9079499999</v>
      </c>
      <c r="Z118" s="63">
        <v>82332766.767299995</v>
      </c>
      <c r="AA118" s="68">
        <f t="shared" si="19"/>
        <v>181048678.69665</v>
      </c>
    </row>
    <row r="119" spans="1:27" ht="24.9" customHeight="1">
      <c r="A119" s="176"/>
      <c r="B119" s="178"/>
      <c r="C119" s="59">
        <v>19</v>
      </c>
      <c r="D119" s="63" t="s">
        <v>353</v>
      </c>
      <c r="E119" s="63">
        <v>82530885.084900007</v>
      </c>
      <c r="F119" s="63">
        <v>0</v>
      </c>
      <c r="G119" s="63">
        <v>37037494.250600003</v>
      </c>
      <c r="H119" s="63">
        <v>3732659.2141999998</v>
      </c>
      <c r="I119" s="63">
        <v>3587051.38</v>
      </c>
      <c r="J119" s="63">
        <v>0</v>
      </c>
      <c r="K119" s="63">
        <f t="shared" si="30"/>
        <v>3587051.38</v>
      </c>
      <c r="L119" s="63">
        <v>89851457.745700002</v>
      </c>
      <c r="M119" s="68">
        <f t="shared" si="20"/>
        <v>216739547.67540002</v>
      </c>
      <c r="N119" s="67"/>
      <c r="O119" s="178"/>
      <c r="P119" s="73">
        <v>14</v>
      </c>
      <c r="Q119" s="176"/>
      <c r="R119" s="74" t="s">
        <v>354</v>
      </c>
      <c r="S119" s="63">
        <v>64290439.127899997</v>
      </c>
      <c r="T119" s="63">
        <v>0</v>
      </c>
      <c r="U119" s="63">
        <v>28851705.2388</v>
      </c>
      <c r="V119" s="63">
        <v>3791505.2662</v>
      </c>
      <c r="W119" s="63">
        <v>2794264.3309999998</v>
      </c>
      <c r="X119" s="63">
        <f t="shared" si="18"/>
        <v>1397132.1654999999</v>
      </c>
      <c r="Y119" s="63">
        <f t="shared" si="29"/>
        <v>1397132.1654999999</v>
      </c>
      <c r="Z119" s="63">
        <v>82782077.988999993</v>
      </c>
      <c r="AA119" s="68">
        <f t="shared" si="19"/>
        <v>181112859.78740001</v>
      </c>
    </row>
    <row r="120" spans="1:27" ht="24.9" customHeight="1">
      <c r="A120" s="176"/>
      <c r="B120" s="179"/>
      <c r="C120" s="59">
        <v>20</v>
      </c>
      <c r="D120" s="63" t="s">
        <v>355</v>
      </c>
      <c r="E120" s="63">
        <v>92349644.845300004</v>
      </c>
      <c r="F120" s="63">
        <v>0</v>
      </c>
      <c r="G120" s="63">
        <v>41443872.030299999</v>
      </c>
      <c r="H120" s="63">
        <v>4365281.6380000003</v>
      </c>
      <c r="I120" s="63">
        <v>4013805.5063</v>
      </c>
      <c r="J120" s="63">
        <v>0</v>
      </c>
      <c r="K120" s="63">
        <f t="shared" si="30"/>
        <v>4013805.5063</v>
      </c>
      <c r="L120" s="63">
        <v>106122715.51970001</v>
      </c>
      <c r="M120" s="68">
        <f t="shared" si="20"/>
        <v>248295319.53960001</v>
      </c>
      <c r="N120" s="67"/>
      <c r="O120" s="178"/>
      <c r="P120" s="73">
        <v>15</v>
      </c>
      <c r="Q120" s="176"/>
      <c r="R120" s="74" t="s">
        <v>356</v>
      </c>
      <c r="S120" s="63">
        <v>73408986.348399997</v>
      </c>
      <c r="T120" s="63">
        <v>0</v>
      </c>
      <c r="U120" s="63">
        <v>32943847.7126</v>
      </c>
      <c r="V120" s="63">
        <v>4076048.0937000001</v>
      </c>
      <c r="W120" s="63">
        <v>3190585.0219000001</v>
      </c>
      <c r="X120" s="63">
        <f t="shared" si="18"/>
        <v>1595292.51095</v>
      </c>
      <c r="Y120" s="63">
        <f t="shared" si="29"/>
        <v>1595292.51095</v>
      </c>
      <c r="Z120" s="63">
        <v>90100613.533399999</v>
      </c>
      <c r="AA120" s="68">
        <f t="shared" si="19"/>
        <v>202124788.19905001</v>
      </c>
    </row>
    <row r="121" spans="1:27" ht="24.9" customHeight="1">
      <c r="A121" s="59"/>
      <c r="B121" s="171" t="s">
        <v>357</v>
      </c>
      <c r="C121" s="172"/>
      <c r="D121" s="64"/>
      <c r="E121" s="64">
        <f>SUM(E101:E120)</f>
        <v>2165056145.7511001</v>
      </c>
      <c r="F121" s="64">
        <f t="shared" ref="F121:M121" si="31">SUM(F101:F120)</f>
        <v>-1E-4</v>
      </c>
      <c r="G121" s="64">
        <f t="shared" si="31"/>
        <v>971615104.67249978</v>
      </c>
      <c r="H121" s="64">
        <f t="shared" si="31"/>
        <v>94043687.708499983</v>
      </c>
      <c r="I121" s="64">
        <f t="shared" si="31"/>
        <v>94100137.512700006</v>
      </c>
      <c r="J121" s="64">
        <f t="shared" si="31"/>
        <v>0</v>
      </c>
      <c r="K121" s="64">
        <f t="shared" si="31"/>
        <v>94100137.512700006</v>
      </c>
      <c r="L121" s="64">
        <f t="shared" si="31"/>
        <v>2295759310.0697999</v>
      </c>
      <c r="M121" s="64">
        <f t="shared" si="31"/>
        <v>5620574385.7145004</v>
      </c>
      <c r="N121" s="67"/>
      <c r="O121" s="179"/>
      <c r="P121" s="73">
        <v>16</v>
      </c>
      <c r="Q121" s="176"/>
      <c r="R121" s="74" t="s">
        <v>358</v>
      </c>
      <c r="S121" s="63">
        <v>88850275.909400001</v>
      </c>
      <c r="T121" s="63">
        <v>0</v>
      </c>
      <c r="U121" s="63">
        <v>39873455.613300003</v>
      </c>
      <c r="V121" s="63">
        <v>4224968.3207999999</v>
      </c>
      <c r="W121" s="63">
        <v>3861711.9457</v>
      </c>
      <c r="X121" s="63">
        <f t="shared" si="18"/>
        <v>1930855.97285</v>
      </c>
      <c r="Y121" s="63">
        <f t="shared" si="29"/>
        <v>1930855.97285</v>
      </c>
      <c r="Z121" s="63">
        <v>93930890.980100006</v>
      </c>
      <c r="AA121" s="68">
        <f t="shared" si="19"/>
        <v>228810446.79645002</v>
      </c>
    </row>
    <row r="122" spans="1:27" ht="24.9" customHeight="1">
      <c r="A122" s="176">
        <v>6</v>
      </c>
      <c r="B122" s="177" t="s">
        <v>359</v>
      </c>
      <c r="C122" s="59">
        <v>1</v>
      </c>
      <c r="D122" s="63" t="s">
        <v>360</v>
      </c>
      <c r="E122" s="63">
        <v>104869879.155</v>
      </c>
      <c r="F122" s="63">
        <v>0</v>
      </c>
      <c r="G122" s="63">
        <v>47062594.109700002</v>
      </c>
      <c r="H122" s="63">
        <v>4691274.7928999998</v>
      </c>
      <c r="I122" s="63">
        <v>4557974.1979999999</v>
      </c>
      <c r="J122" s="63">
        <f>I122/2</f>
        <v>2278987.0989999999</v>
      </c>
      <c r="K122" s="63">
        <f t="shared" si="30"/>
        <v>2278987.0989999999</v>
      </c>
      <c r="L122" s="63">
        <v>138281511.36759999</v>
      </c>
      <c r="M122" s="68">
        <f t="shared" si="20"/>
        <v>297184246.52419996</v>
      </c>
      <c r="N122" s="67"/>
      <c r="O122" s="59"/>
      <c r="P122" s="172" t="s">
        <v>361</v>
      </c>
      <c r="Q122" s="175"/>
      <c r="R122" s="64"/>
      <c r="S122" s="64">
        <f t="shared" ref="S122:W122" si="32">SUM(S106:S121)</f>
        <v>1455089452.5083995</v>
      </c>
      <c r="T122" s="64">
        <f t="shared" si="32"/>
        <v>0</v>
      </c>
      <c r="U122" s="64">
        <f t="shared" si="32"/>
        <v>653002414.50180006</v>
      </c>
      <c r="V122" s="64">
        <f t="shared" si="32"/>
        <v>72331708.697400004</v>
      </c>
      <c r="W122" s="64">
        <f t="shared" si="32"/>
        <v>63242756.010299988</v>
      </c>
      <c r="X122" s="64">
        <f t="shared" ref="X122:AA122" si="33">SUM(X106:X121)</f>
        <v>31621378.005149994</v>
      </c>
      <c r="Y122" s="64">
        <f t="shared" si="33"/>
        <v>31621378.005149994</v>
      </c>
      <c r="Z122" s="64">
        <f t="shared" si="33"/>
        <v>1624608403.6631</v>
      </c>
      <c r="AA122" s="64">
        <f t="shared" si="33"/>
        <v>3836653357.3758502</v>
      </c>
    </row>
    <row r="123" spans="1:27" ht="24.9" customHeight="1">
      <c r="A123" s="176"/>
      <c r="B123" s="178"/>
      <c r="C123" s="59">
        <v>2</v>
      </c>
      <c r="D123" s="63" t="s">
        <v>362</v>
      </c>
      <c r="E123" s="63">
        <v>120391164.991</v>
      </c>
      <c r="F123" s="63">
        <v>0</v>
      </c>
      <c r="G123" s="63">
        <v>54028102.044399999</v>
      </c>
      <c r="H123" s="63">
        <v>5393732.4271999998</v>
      </c>
      <c r="I123" s="63">
        <v>5232578.0109999999</v>
      </c>
      <c r="J123" s="63">
        <f t="shared" ref="J123:J153" si="34">I123/2</f>
        <v>2616289.0055</v>
      </c>
      <c r="K123" s="63">
        <f t="shared" si="30"/>
        <v>2616289.0055</v>
      </c>
      <c r="L123" s="63">
        <v>156348953.83219999</v>
      </c>
      <c r="M123" s="68">
        <f t="shared" si="20"/>
        <v>338778242.3003</v>
      </c>
      <c r="N123" s="67"/>
      <c r="O123" s="177">
        <v>24</v>
      </c>
      <c r="P123" s="69">
        <v>1</v>
      </c>
      <c r="Q123" s="177" t="s">
        <v>109</v>
      </c>
      <c r="R123" s="63" t="s">
        <v>363</v>
      </c>
      <c r="S123" s="63">
        <v>124684691.57870001</v>
      </c>
      <c r="T123" s="63">
        <v>0</v>
      </c>
      <c r="U123" s="63">
        <v>55954913.6391</v>
      </c>
      <c r="V123" s="63">
        <v>16792057.251499999</v>
      </c>
      <c r="W123" s="63">
        <v>5419188.1566000003</v>
      </c>
      <c r="X123" s="63">
        <v>0</v>
      </c>
      <c r="Y123" s="63">
        <f t="shared" ref="Y123:Y142" si="35">W123-X123</f>
        <v>5419188.1566000003</v>
      </c>
      <c r="Z123" s="63">
        <v>614094325.93550003</v>
      </c>
      <c r="AA123" s="68">
        <f t="shared" si="19"/>
        <v>816945176.56140006</v>
      </c>
    </row>
    <row r="124" spans="1:27" ht="24.9" customHeight="1">
      <c r="A124" s="176"/>
      <c r="B124" s="178"/>
      <c r="C124" s="59">
        <v>3</v>
      </c>
      <c r="D124" s="72" t="s">
        <v>364</v>
      </c>
      <c r="E124" s="63">
        <v>80120448.180899993</v>
      </c>
      <c r="F124" s="63">
        <v>0</v>
      </c>
      <c r="G124" s="63">
        <v>35955759.299099997</v>
      </c>
      <c r="H124" s="63">
        <v>3802922.4397999998</v>
      </c>
      <c r="I124" s="63">
        <v>3482286.2244000002</v>
      </c>
      <c r="J124" s="63">
        <f t="shared" si="34"/>
        <v>1741143.1122000001</v>
      </c>
      <c r="K124" s="63">
        <f t="shared" si="30"/>
        <v>1741143.1122000001</v>
      </c>
      <c r="L124" s="63">
        <v>115432795.31209999</v>
      </c>
      <c r="M124" s="68">
        <f t="shared" si="20"/>
        <v>237053068.3441</v>
      </c>
      <c r="N124" s="67"/>
      <c r="O124" s="178"/>
      <c r="P124" s="69">
        <v>2</v>
      </c>
      <c r="Q124" s="178"/>
      <c r="R124" s="72" t="s">
        <v>365</v>
      </c>
      <c r="S124" s="63">
        <v>160265691.5808</v>
      </c>
      <c r="T124" s="63">
        <v>0</v>
      </c>
      <c r="U124" s="63">
        <v>71922645.981399998</v>
      </c>
      <c r="V124" s="63">
        <v>18640089.338399999</v>
      </c>
      <c r="W124" s="63">
        <v>6965650.1267999997</v>
      </c>
      <c r="X124" s="63">
        <v>0</v>
      </c>
      <c r="Y124" s="63">
        <f t="shared" si="35"/>
        <v>6965650.1267999997</v>
      </c>
      <c r="Z124" s="63">
        <v>661626321.84570003</v>
      </c>
      <c r="AA124" s="68">
        <f t="shared" si="19"/>
        <v>919420398.87310004</v>
      </c>
    </row>
    <row r="125" spans="1:27" ht="24.9" customHeight="1">
      <c r="A125" s="176"/>
      <c r="B125" s="178"/>
      <c r="C125" s="59">
        <v>4</v>
      </c>
      <c r="D125" s="63" t="s">
        <v>366</v>
      </c>
      <c r="E125" s="63">
        <v>98792132.234400004</v>
      </c>
      <c r="F125" s="63">
        <v>0</v>
      </c>
      <c r="G125" s="63">
        <v>44335075.6008</v>
      </c>
      <c r="H125" s="63">
        <v>4245124.1701999996</v>
      </c>
      <c r="I125" s="63">
        <v>4293816.2350000003</v>
      </c>
      <c r="J125" s="63">
        <f t="shared" si="34"/>
        <v>2146908.1175000002</v>
      </c>
      <c r="K125" s="63">
        <f t="shared" si="30"/>
        <v>2146908.1175000002</v>
      </c>
      <c r="L125" s="63">
        <v>126806369.9337</v>
      </c>
      <c r="M125" s="68">
        <f t="shared" si="20"/>
        <v>276325610.05659997</v>
      </c>
      <c r="N125" s="67"/>
      <c r="O125" s="178"/>
      <c r="P125" s="69">
        <v>3</v>
      </c>
      <c r="Q125" s="178"/>
      <c r="R125" s="63" t="s">
        <v>367</v>
      </c>
      <c r="S125" s="63">
        <v>258458989.65459999</v>
      </c>
      <c r="T125" s="63">
        <v>0</v>
      </c>
      <c r="U125" s="63">
        <v>115988981.9853</v>
      </c>
      <c r="V125" s="63">
        <v>23533822.0145</v>
      </c>
      <c r="W125" s="63">
        <v>11233439.1492</v>
      </c>
      <c r="X125" s="63">
        <v>0</v>
      </c>
      <c r="Y125" s="63">
        <f t="shared" si="35"/>
        <v>11233439.1492</v>
      </c>
      <c r="Z125" s="63">
        <v>787494743.28460002</v>
      </c>
      <c r="AA125" s="68">
        <f t="shared" si="19"/>
        <v>1196709976.0882001</v>
      </c>
    </row>
    <row r="126" spans="1:27" ht="24.9" customHeight="1">
      <c r="A126" s="176"/>
      <c r="B126" s="178"/>
      <c r="C126" s="59">
        <v>5</v>
      </c>
      <c r="D126" s="63" t="s">
        <v>368</v>
      </c>
      <c r="E126" s="63">
        <v>103821917.8751</v>
      </c>
      <c r="F126" s="63">
        <v>0</v>
      </c>
      <c r="G126" s="63">
        <v>46592299.142700002</v>
      </c>
      <c r="H126" s="63">
        <v>4649040.6075999998</v>
      </c>
      <c r="I126" s="63">
        <v>4512426.5105999997</v>
      </c>
      <c r="J126" s="63">
        <f t="shared" si="34"/>
        <v>2256213.2552999998</v>
      </c>
      <c r="K126" s="63">
        <f t="shared" si="30"/>
        <v>2256213.2552999998</v>
      </c>
      <c r="L126" s="63">
        <v>137195234.16659999</v>
      </c>
      <c r="M126" s="68">
        <f t="shared" si="20"/>
        <v>294514705.04729998</v>
      </c>
      <c r="N126" s="67"/>
      <c r="O126" s="178"/>
      <c r="P126" s="69">
        <v>4</v>
      </c>
      <c r="Q126" s="178"/>
      <c r="R126" s="63" t="s">
        <v>369</v>
      </c>
      <c r="S126" s="63">
        <v>101017017.6318</v>
      </c>
      <c r="T126" s="63">
        <v>0</v>
      </c>
      <c r="U126" s="63">
        <v>45333540.357699998</v>
      </c>
      <c r="V126" s="63">
        <v>15623275.843800001</v>
      </c>
      <c r="W126" s="63">
        <v>4390516.7396999998</v>
      </c>
      <c r="X126" s="63">
        <v>0</v>
      </c>
      <c r="Y126" s="63">
        <f t="shared" si="35"/>
        <v>4390516.7396999998</v>
      </c>
      <c r="Z126" s="63">
        <v>584032881.93340003</v>
      </c>
      <c r="AA126" s="68">
        <f t="shared" si="19"/>
        <v>750397232.50639999</v>
      </c>
    </row>
    <row r="127" spans="1:27" ht="24.9" customHeight="1">
      <c r="A127" s="176"/>
      <c r="B127" s="178"/>
      <c r="C127" s="59">
        <v>6</v>
      </c>
      <c r="D127" s="63" t="s">
        <v>370</v>
      </c>
      <c r="E127" s="63">
        <v>102073061.9962</v>
      </c>
      <c r="F127" s="63">
        <v>0</v>
      </c>
      <c r="G127" s="63">
        <v>45807462.781199999</v>
      </c>
      <c r="H127" s="63">
        <v>4708562.5318</v>
      </c>
      <c r="I127" s="63">
        <v>4436415.7433000002</v>
      </c>
      <c r="J127" s="63">
        <f t="shared" si="34"/>
        <v>2218207.8716500001</v>
      </c>
      <c r="K127" s="63">
        <f t="shared" si="30"/>
        <v>2218207.8716500001</v>
      </c>
      <c r="L127" s="63">
        <v>138726157.72530001</v>
      </c>
      <c r="M127" s="68">
        <f t="shared" si="20"/>
        <v>293533452.90614998</v>
      </c>
      <c r="N127" s="67"/>
      <c r="O127" s="178"/>
      <c r="P127" s="69">
        <v>5</v>
      </c>
      <c r="Q127" s="178"/>
      <c r="R127" s="63" t="s">
        <v>371</v>
      </c>
      <c r="S127" s="63">
        <v>84929660.117799997</v>
      </c>
      <c r="T127" s="63">
        <v>0</v>
      </c>
      <c r="U127" s="63">
        <v>38113995.6888</v>
      </c>
      <c r="V127" s="63">
        <v>14792244.2579</v>
      </c>
      <c r="W127" s="63">
        <v>3691309.6741999998</v>
      </c>
      <c r="X127" s="63">
        <v>0</v>
      </c>
      <c r="Y127" s="63">
        <f t="shared" si="35"/>
        <v>3691309.6741999998</v>
      </c>
      <c r="Z127" s="63">
        <v>562658474.95050001</v>
      </c>
      <c r="AA127" s="68">
        <f t="shared" si="19"/>
        <v>704185684.68920004</v>
      </c>
    </row>
    <row r="128" spans="1:27" ht="24.9" customHeight="1">
      <c r="A128" s="176"/>
      <c r="B128" s="178"/>
      <c r="C128" s="59">
        <v>7</v>
      </c>
      <c r="D128" s="63" t="s">
        <v>372</v>
      </c>
      <c r="E128" s="63">
        <v>141020917.18799999</v>
      </c>
      <c r="F128" s="63">
        <v>0</v>
      </c>
      <c r="G128" s="63">
        <v>63286143.171700001</v>
      </c>
      <c r="H128" s="63">
        <v>5798976.1540000001</v>
      </c>
      <c r="I128" s="63">
        <v>6129211.8107000003</v>
      </c>
      <c r="J128" s="63">
        <f t="shared" si="34"/>
        <v>3064605.9053500001</v>
      </c>
      <c r="K128" s="63">
        <f t="shared" si="30"/>
        <v>3064605.9053500001</v>
      </c>
      <c r="L128" s="63">
        <v>166771956.38820001</v>
      </c>
      <c r="M128" s="68">
        <f t="shared" si="20"/>
        <v>379942598.80725002</v>
      </c>
      <c r="N128" s="67"/>
      <c r="O128" s="178"/>
      <c r="P128" s="69">
        <v>6</v>
      </c>
      <c r="Q128" s="178"/>
      <c r="R128" s="63" t="s">
        <v>373</v>
      </c>
      <c r="S128" s="63">
        <v>94948226.668899998</v>
      </c>
      <c r="T128" s="63">
        <v>0</v>
      </c>
      <c r="U128" s="63">
        <v>42610041.025700003</v>
      </c>
      <c r="V128" s="63">
        <v>14987883.4246</v>
      </c>
      <c r="W128" s="63">
        <v>4126748.0309000001</v>
      </c>
      <c r="X128" s="63">
        <v>0</v>
      </c>
      <c r="Y128" s="63">
        <f t="shared" si="35"/>
        <v>4126748.0309000001</v>
      </c>
      <c r="Z128" s="63">
        <v>567690378.96329999</v>
      </c>
      <c r="AA128" s="68">
        <f t="shared" si="19"/>
        <v>724363278.11339998</v>
      </c>
    </row>
    <row r="129" spans="1:27" ht="24.9" customHeight="1">
      <c r="A129" s="176"/>
      <c r="B129" s="179"/>
      <c r="C129" s="59">
        <v>8</v>
      </c>
      <c r="D129" s="63" t="s">
        <v>374</v>
      </c>
      <c r="E129" s="63">
        <v>130167577.9712</v>
      </c>
      <c r="F129" s="63">
        <v>0</v>
      </c>
      <c r="G129" s="63">
        <v>58415475.803599998</v>
      </c>
      <c r="H129" s="63">
        <v>6078704.4658000004</v>
      </c>
      <c r="I129" s="63">
        <v>5657491.6131999996</v>
      </c>
      <c r="J129" s="63">
        <f t="shared" si="34"/>
        <v>2828745.8065999998</v>
      </c>
      <c r="K129" s="63">
        <f t="shared" si="30"/>
        <v>2828745.8065999998</v>
      </c>
      <c r="L129" s="63">
        <v>173966660.99649999</v>
      </c>
      <c r="M129" s="68">
        <f t="shared" si="20"/>
        <v>371457165.04369998</v>
      </c>
      <c r="N129" s="67"/>
      <c r="O129" s="178"/>
      <c r="P129" s="69">
        <v>7</v>
      </c>
      <c r="Q129" s="178"/>
      <c r="R129" s="63" t="s">
        <v>375</v>
      </c>
      <c r="S129" s="63">
        <v>87176978.061399996</v>
      </c>
      <c r="T129" s="63">
        <v>0</v>
      </c>
      <c r="U129" s="63">
        <v>39122527.528999999</v>
      </c>
      <c r="V129" s="63">
        <v>14495846.5097</v>
      </c>
      <c r="W129" s="63">
        <v>3788985.1677000001</v>
      </c>
      <c r="X129" s="63">
        <v>0</v>
      </c>
      <c r="Y129" s="63">
        <f t="shared" si="35"/>
        <v>3788985.1677000001</v>
      </c>
      <c r="Z129" s="63">
        <v>555035026.92999995</v>
      </c>
      <c r="AA129" s="68">
        <f t="shared" si="19"/>
        <v>699619364.19779992</v>
      </c>
    </row>
    <row r="130" spans="1:27" ht="24.9" customHeight="1">
      <c r="A130" s="59"/>
      <c r="B130" s="171" t="s">
        <v>376</v>
      </c>
      <c r="C130" s="172"/>
      <c r="D130" s="64"/>
      <c r="E130" s="64">
        <f>SUM(E122:E129)</f>
        <v>881257099.59179997</v>
      </c>
      <c r="F130" s="64">
        <f t="shared" ref="F130:M130" si="36">SUM(F122:F129)</f>
        <v>0</v>
      </c>
      <c r="G130" s="64">
        <f t="shared" si="36"/>
        <v>395482911.95319998</v>
      </c>
      <c r="H130" s="64">
        <f t="shared" si="36"/>
        <v>39368337.589299999</v>
      </c>
      <c r="I130" s="64">
        <f t="shared" si="36"/>
        <v>38302200.346200004</v>
      </c>
      <c r="J130" s="64">
        <f t="shared" si="36"/>
        <v>19151100.173100002</v>
      </c>
      <c r="K130" s="64">
        <f t="shared" si="36"/>
        <v>19151100.173100002</v>
      </c>
      <c r="L130" s="64">
        <f t="shared" si="36"/>
        <v>1153529639.7222002</v>
      </c>
      <c r="M130" s="64">
        <f t="shared" si="36"/>
        <v>2488789089.0296001</v>
      </c>
      <c r="N130" s="67"/>
      <c r="O130" s="178"/>
      <c r="P130" s="69">
        <v>8</v>
      </c>
      <c r="Q130" s="178"/>
      <c r="R130" s="63" t="s">
        <v>377</v>
      </c>
      <c r="S130" s="63">
        <v>105169749.7332</v>
      </c>
      <c r="T130" s="63">
        <v>0</v>
      </c>
      <c r="U130" s="63">
        <v>47197167.424999997</v>
      </c>
      <c r="V130" s="63">
        <v>15372813.8521</v>
      </c>
      <c r="W130" s="63">
        <v>4571007.5147000002</v>
      </c>
      <c r="X130" s="63">
        <v>0</v>
      </c>
      <c r="Y130" s="63">
        <f t="shared" si="35"/>
        <v>4571007.5147000002</v>
      </c>
      <c r="Z130" s="63">
        <v>577590916.74800003</v>
      </c>
      <c r="AA130" s="68">
        <f t="shared" si="19"/>
        <v>749901655.273</v>
      </c>
    </row>
    <row r="131" spans="1:27" ht="24.9" customHeight="1">
      <c r="A131" s="176">
        <v>7</v>
      </c>
      <c r="B131" s="177" t="s">
        <v>378</v>
      </c>
      <c r="C131" s="59">
        <v>1</v>
      </c>
      <c r="D131" s="63" t="s">
        <v>379</v>
      </c>
      <c r="E131" s="63">
        <v>103719931.78</v>
      </c>
      <c r="F131" s="63">
        <v>0</v>
      </c>
      <c r="G131" s="63">
        <v>46546530.7082</v>
      </c>
      <c r="H131" s="63">
        <v>4327948.5629000003</v>
      </c>
      <c r="I131" s="63">
        <v>4507993.8745999997</v>
      </c>
      <c r="J131" s="63">
        <f t="shared" si="34"/>
        <v>2253996.9372999999</v>
      </c>
      <c r="K131" s="63">
        <f t="shared" ref="K131:K153" si="37">I131-J131</f>
        <v>2253996.9372999999</v>
      </c>
      <c r="L131" s="63">
        <v>103509909.10699999</v>
      </c>
      <c r="M131" s="68">
        <f t="shared" si="20"/>
        <v>260358317.09540001</v>
      </c>
      <c r="N131" s="67"/>
      <c r="O131" s="178"/>
      <c r="P131" s="69">
        <v>9</v>
      </c>
      <c r="Q131" s="178"/>
      <c r="R131" s="63" t="s">
        <v>380</v>
      </c>
      <c r="S131" s="63">
        <v>70225688.254500002</v>
      </c>
      <c r="T131" s="63">
        <v>0</v>
      </c>
      <c r="U131" s="63">
        <v>31515274.8246</v>
      </c>
      <c r="V131" s="63">
        <v>13968821.915200001</v>
      </c>
      <c r="W131" s="63">
        <v>3052228.8922999999</v>
      </c>
      <c r="X131" s="63">
        <v>0</v>
      </c>
      <c r="Y131" s="63">
        <f t="shared" si="35"/>
        <v>3052228.8922999999</v>
      </c>
      <c r="Z131" s="63">
        <v>541479780.21749997</v>
      </c>
      <c r="AA131" s="68">
        <f t="shared" si="19"/>
        <v>660241794.10409999</v>
      </c>
    </row>
    <row r="132" spans="1:27" ht="24.9" customHeight="1">
      <c r="A132" s="176"/>
      <c r="B132" s="178"/>
      <c r="C132" s="59">
        <v>2</v>
      </c>
      <c r="D132" s="63" t="s">
        <v>381</v>
      </c>
      <c r="E132" s="63">
        <v>91517146.157800004</v>
      </c>
      <c r="F132" s="63">
        <v>0</v>
      </c>
      <c r="G132" s="63">
        <v>41070270.495200001</v>
      </c>
      <c r="H132" s="63">
        <v>3805614.8235999998</v>
      </c>
      <c r="I132" s="63">
        <v>3977622.4996000002</v>
      </c>
      <c r="J132" s="63">
        <f t="shared" si="34"/>
        <v>1988811.2498000001</v>
      </c>
      <c r="K132" s="63">
        <f t="shared" si="37"/>
        <v>1988811.2498000001</v>
      </c>
      <c r="L132" s="63">
        <v>90075312.741500005</v>
      </c>
      <c r="M132" s="68">
        <f t="shared" si="20"/>
        <v>228457155.46789998</v>
      </c>
      <c r="N132" s="67"/>
      <c r="O132" s="178"/>
      <c r="P132" s="69">
        <v>10</v>
      </c>
      <c r="Q132" s="178"/>
      <c r="R132" s="63" t="s">
        <v>382</v>
      </c>
      <c r="S132" s="63">
        <v>119741868.9769</v>
      </c>
      <c r="T132" s="63">
        <v>0</v>
      </c>
      <c r="U132" s="63">
        <v>53736716.615000002</v>
      </c>
      <c r="V132" s="63">
        <v>16527745.283</v>
      </c>
      <c r="W132" s="63">
        <v>5204357.5676999995</v>
      </c>
      <c r="X132" s="63">
        <v>0</v>
      </c>
      <c r="Y132" s="63">
        <f t="shared" si="35"/>
        <v>5204357.5676999995</v>
      </c>
      <c r="Z132" s="63">
        <v>607296134.76970005</v>
      </c>
      <c r="AA132" s="68">
        <f t="shared" si="19"/>
        <v>802506823.21230006</v>
      </c>
    </row>
    <row r="133" spans="1:27" ht="24.9" customHeight="1">
      <c r="A133" s="176"/>
      <c r="B133" s="178"/>
      <c r="C133" s="59">
        <v>3</v>
      </c>
      <c r="D133" s="63" t="s">
        <v>383</v>
      </c>
      <c r="E133" s="63">
        <v>88615806.176599994</v>
      </c>
      <c r="F133" s="63">
        <v>0</v>
      </c>
      <c r="G133" s="63">
        <v>39768232.321699999</v>
      </c>
      <c r="H133" s="63">
        <v>3650973.2371</v>
      </c>
      <c r="I133" s="63">
        <v>3851521.1549999998</v>
      </c>
      <c r="J133" s="63">
        <f t="shared" si="34"/>
        <v>1925760.5774999999</v>
      </c>
      <c r="K133" s="63">
        <f t="shared" si="37"/>
        <v>1925760.5774999999</v>
      </c>
      <c r="L133" s="63">
        <v>86097880.038599998</v>
      </c>
      <c r="M133" s="68">
        <f t="shared" si="20"/>
        <v>220058652.35149997</v>
      </c>
      <c r="N133" s="67"/>
      <c r="O133" s="178"/>
      <c r="P133" s="69">
        <v>11</v>
      </c>
      <c r="Q133" s="178"/>
      <c r="R133" s="63" t="s">
        <v>384</v>
      </c>
      <c r="S133" s="63">
        <v>103510922.11059999</v>
      </c>
      <c r="T133" s="63">
        <v>0</v>
      </c>
      <c r="U133" s="63">
        <v>46452733.162900001</v>
      </c>
      <c r="V133" s="63">
        <v>15582302.9956</v>
      </c>
      <c r="W133" s="63">
        <v>4498909.6582000004</v>
      </c>
      <c r="X133" s="63">
        <v>0</v>
      </c>
      <c r="Y133" s="63">
        <f t="shared" si="35"/>
        <v>4498909.6582000004</v>
      </c>
      <c r="Z133" s="63">
        <v>582979046.74129999</v>
      </c>
      <c r="AA133" s="68">
        <f t="shared" si="19"/>
        <v>753023914.66859996</v>
      </c>
    </row>
    <row r="134" spans="1:27" ht="24.9" customHeight="1">
      <c r="A134" s="176"/>
      <c r="B134" s="178"/>
      <c r="C134" s="59">
        <v>4</v>
      </c>
      <c r="D134" s="63" t="s">
        <v>385</v>
      </c>
      <c r="E134" s="63">
        <v>105052879.9082</v>
      </c>
      <c r="F134" s="63">
        <v>0</v>
      </c>
      <c r="G134" s="63">
        <v>47144719.599299997</v>
      </c>
      <c r="H134" s="63">
        <v>4532722.1190999998</v>
      </c>
      <c r="I134" s="63">
        <v>4565927.9852</v>
      </c>
      <c r="J134" s="63">
        <f t="shared" si="34"/>
        <v>2282963.9926</v>
      </c>
      <c r="K134" s="63">
        <f t="shared" si="37"/>
        <v>2282963.9926</v>
      </c>
      <c r="L134" s="63">
        <v>108776752.6356</v>
      </c>
      <c r="M134" s="68">
        <f t="shared" si="20"/>
        <v>267790038.25479999</v>
      </c>
      <c r="N134" s="67"/>
      <c r="O134" s="178"/>
      <c r="P134" s="69">
        <v>12</v>
      </c>
      <c r="Q134" s="178"/>
      <c r="R134" s="63" t="s">
        <v>386</v>
      </c>
      <c r="S134" s="63">
        <v>142322383.83989999</v>
      </c>
      <c r="T134" s="63">
        <v>0</v>
      </c>
      <c r="U134" s="63">
        <v>63870204.079099998</v>
      </c>
      <c r="V134" s="63">
        <v>17415965.731600001</v>
      </c>
      <c r="W134" s="63">
        <v>6185777.6376</v>
      </c>
      <c r="X134" s="63">
        <v>0</v>
      </c>
      <c r="Y134" s="63">
        <f t="shared" si="35"/>
        <v>6185777.6376</v>
      </c>
      <c r="Z134" s="63">
        <v>630141458.19679999</v>
      </c>
      <c r="AA134" s="68">
        <f t="shared" si="19"/>
        <v>859935789.4849999</v>
      </c>
    </row>
    <row r="135" spans="1:27" ht="24.9" customHeight="1">
      <c r="A135" s="176"/>
      <c r="B135" s="178"/>
      <c r="C135" s="59">
        <v>5</v>
      </c>
      <c r="D135" s="63" t="s">
        <v>387</v>
      </c>
      <c r="E135" s="63">
        <v>136342281.88069999</v>
      </c>
      <c r="F135" s="63">
        <v>0</v>
      </c>
      <c r="G135" s="63">
        <v>61186505.828400001</v>
      </c>
      <c r="H135" s="63">
        <v>5812319.8295999998</v>
      </c>
      <c r="I135" s="63">
        <v>5925863.6312999995</v>
      </c>
      <c r="J135" s="63">
        <f t="shared" si="34"/>
        <v>2962931.8156499998</v>
      </c>
      <c r="K135" s="63">
        <f t="shared" si="37"/>
        <v>2962931.8156499998</v>
      </c>
      <c r="L135" s="63">
        <v>141688428.55970001</v>
      </c>
      <c r="M135" s="68">
        <f t="shared" si="20"/>
        <v>347992467.91404998</v>
      </c>
      <c r="N135" s="67"/>
      <c r="O135" s="178"/>
      <c r="P135" s="69">
        <v>13</v>
      </c>
      <c r="Q135" s="178"/>
      <c r="R135" s="63" t="s">
        <v>388</v>
      </c>
      <c r="S135" s="63">
        <v>153983623.21509999</v>
      </c>
      <c r="T135" s="63">
        <v>0</v>
      </c>
      <c r="U135" s="63">
        <v>69103433.867899999</v>
      </c>
      <c r="V135" s="63">
        <v>18485826.977499999</v>
      </c>
      <c r="W135" s="63">
        <v>6692611.7125000004</v>
      </c>
      <c r="X135" s="63">
        <v>0</v>
      </c>
      <c r="Y135" s="63">
        <f t="shared" si="35"/>
        <v>6692611.7125000004</v>
      </c>
      <c r="Z135" s="63">
        <v>657658642.94939995</v>
      </c>
      <c r="AA135" s="68">
        <f t="shared" ref="AA135:AA198" si="38">S135+T135+U135+V135+Y135+Z135</f>
        <v>905924138.72239995</v>
      </c>
    </row>
    <row r="136" spans="1:27" ht="24.9" customHeight="1">
      <c r="A136" s="176"/>
      <c r="B136" s="178"/>
      <c r="C136" s="59">
        <v>6</v>
      </c>
      <c r="D136" s="63" t="s">
        <v>389</v>
      </c>
      <c r="E136" s="63">
        <v>111393353.15719999</v>
      </c>
      <c r="F136" s="63">
        <v>0</v>
      </c>
      <c r="G136" s="63">
        <v>49990142.149499997</v>
      </c>
      <c r="H136" s="63">
        <v>4432787.9411000004</v>
      </c>
      <c r="I136" s="63">
        <v>4841504.8591999998</v>
      </c>
      <c r="J136" s="63">
        <f t="shared" si="34"/>
        <v>2420752.4295999999</v>
      </c>
      <c r="K136" s="63">
        <f t="shared" si="37"/>
        <v>2420752.4295999999</v>
      </c>
      <c r="L136" s="63">
        <v>106206412.5553</v>
      </c>
      <c r="M136" s="68">
        <f t="shared" ref="M136:M199" si="39">E136+F136+G136+H136+K136+L136</f>
        <v>274443448.23269999</v>
      </c>
      <c r="N136" s="67"/>
      <c r="O136" s="178"/>
      <c r="P136" s="69">
        <v>14</v>
      </c>
      <c r="Q136" s="178"/>
      <c r="R136" s="63" t="s">
        <v>390</v>
      </c>
      <c r="S136" s="63">
        <v>82891765.2588</v>
      </c>
      <c r="T136" s="63">
        <v>0</v>
      </c>
      <c r="U136" s="63">
        <v>37199446.922600001</v>
      </c>
      <c r="V136" s="63">
        <v>14726910.289799999</v>
      </c>
      <c r="W136" s="63">
        <v>3602736.3654999998</v>
      </c>
      <c r="X136" s="63">
        <v>0</v>
      </c>
      <c r="Y136" s="63">
        <f t="shared" si="35"/>
        <v>3602736.3654999998</v>
      </c>
      <c r="Z136" s="63">
        <v>560978063.70350003</v>
      </c>
      <c r="AA136" s="68">
        <f t="shared" si="38"/>
        <v>699398922.5402</v>
      </c>
    </row>
    <row r="137" spans="1:27" ht="24.9" customHeight="1">
      <c r="A137" s="176"/>
      <c r="B137" s="178"/>
      <c r="C137" s="59">
        <v>7</v>
      </c>
      <c r="D137" s="63" t="s">
        <v>391</v>
      </c>
      <c r="E137" s="63">
        <v>105666993.86830001</v>
      </c>
      <c r="F137" s="63">
        <v>0</v>
      </c>
      <c r="G137" s="63">
        <v>47420316.331799999</v>
      </c>
      <c r="H137" s="63">
        <v>4202350.7074999996</v>
      </c>
      <c r="I137" s="63">
        <v>4592619.3059999999</v>
      </c>
      <c r="J137" s="63">
        <f t="shared" si="34"/>
        <v>2296309.6529999999</v>
      </c>
      <c r="K137" s="63">
        <f t="shared" si="37"/>
        <v>2296309.6529999999</v>
      </c>
      <c r="L137" s="63">
        <v>100279490.7667</v>
      </c>
      <c r="M137" s="68">
        <f t="shared" si="39"/>
        <v>259865461.32730001</v>
      </c>
      <c r="N137" s="67"/>
      <c r="O137" s="178"/>
      <c r="P137" s="69">
        <v>15</v>
      </c>
      <c r="Q137" s="178"/>
      <c r="R137" s="63" t="s">
        <v>392</v>
      </c>
      <c r="S137" s="63">
        <v>100022227.3829</v>
      </c>
      <c r="T137" s="63">
        <v>0</v>
      </c>
      <c r="U137" s="63">
        <v>44887107.024499997</v>
      </c>
      <c r="V137" s="63">
        <v>15619599.004699999</v>
      </c>
      <c r="W137" s="63">
        <v>4347280.0322000002</v>
      </c>
      <c r="X137" s="63">
        <v>0</v>
      </c>
      <c r="Y137" s="63">
        <f t="shared" si="35"/>
        <v>4347280.0322000002</v>
      </c>
      <c r="Z137" s="63">
        <v>583938312.41719997</v>
      </c>
      <c r="AA137" s="68">
        <f t="shared" si="38"/>
        <v>748814525.86150002</v>
      </c>
    </row>
    <row r="138" spans="1:27" ht="24.9" customHeight="1">
      <c r="A138" s="176"/>
      <c r="B138" s="178"/>
      <c r="C138" s="59">
        <v>8</v>
      </c>
      <c r="D138" s="63" t="s">
        <v>393</v>
      </c>
      <c r="E138" s="63">
        <v>90805195.5528</v>
      </c>
      <c r="F138" s="63">
        <v>0</v>
      </c>
      <c r="G138" s="63">
        <v>40750767.4824</v>
      </c>
      <c r="H138" s="63">
        <v>3860206.8155999999</v>
      </c>
      <c r="I138" s="63">
        <v>3946678.8911000001</v>
      </c>
      <c r="J138" s="63">
        <f t="shared" si="34"/>
        <v>1973339.4455500001</v>
      </c>
      <c r="K138" s="63">
        <f t="shared" si="37"/>
        <v>1973339.4455500001</v>
      </c>
      <c r="L138" s="63">
        <v>91479436.814400002</v>
      </c>
      <c r="M138" s="68">
        <f t="shared" si="39"/>
        <v>228868946.11075002</v>
      </c>
      <c r="N138" s="67"/>
      <c r="O138" s="178"/>
      <c r="P138" s="69">
        <v>16</v>
      </c>
      <c r="Q138" s="178"/>
      <c r="R138" s="63" t="s">
        <v>394</v>
      </c>
      <c r="S138" s="63">
        <v>149740789.04929999</v>
      </c>
      <c r="T138" s="63">
        <v>0</v>
      </c>
      <c r="U138" s="63">
        <v>67199371.578199998</v>
      </c>
      <c r="V138" s="63">
        <v>18218852.186000001</v>
      </c>
      <c r="W138" s="63">
        <v>6508204.8187999995</v>
      </c>
      <c r="X138" s="63">
        <v>0</v>
      </c>
      <c r="Y138" s="63">
        <f t="shared" si="35"/>
        <v>6508204.8187999995</v>
      </c>
      <c r="Z138" s="63">
        <v>650791963.09809995</v>
      </c>
      <c r="AA138" s="68">
        <f t="shared" si="38"/>
        <v>892459180.73039997</v>
      </c>
    </row>
    <row r="139" spans="1:27" ht="24.9" customHeight="1">
      <c r="A139" s="176"/>
      <c r="B139" s="178"/>
      <c r="C139" s="59">
        <v>9</v>
      </c>
      <c r="D139" s="63" t="s">
        <v>395</v>
      </c>
      <c r="E139" s="63">
        <v>114710382.32520001</v>
      </c>
      <c r="F139" s="63">
        <v>0</v>
      </c>
      <c r="G139" s="63">
        <v>51478729.7082</v>
      </c>
      <c r="H139" s="63">
        <v>4705822.0974000003</v>
      </c>
      <c r="I139" s="63">
        <v>4985673.3609999996</v>
      </c>
      <c r="J139" s="63">
        <f t="shared" si="34"/>
        <v>2492836.6804999998</v>
      </c>
      <c r="K139" s="63">
        <f t="shared" si="37"/>
        <v>2492836.6804999998</v>
      </c>
      <c r="L139" s="63">
        <v>113228941.2731</v>
      </c>
      <c r="M139" s="68">
        <f t="shared" si="39"/>
        <v>286616712.0844</v>
      </c>
      <c r="N139" s="67"/>
      <c r="O139" s="178"/>
      <c r="P139" s="69">
        <v>17</v>
      </c>
      <c r="Q139" s="178"/>
      <c r="R139" s="63" t="s">
        <v>396</v>
      </c>
      <c r="S139" s="63">
        <v>145296333.28600001</v>
      </c>
      <c r="T139" s="63">
        <v>0</v>
      </c>
      <c r="U139" s="63">
        <v>65204827.298100002</v>
      </c>
      <c r="V139" s="63">
        <v>17930822.132100001</v>
      </c>
      <c r="W139" s="63">
        <v>6315034.8174999999</v>
      </c>
      <c r="X139" s="63">
        <v>0</v>
      </c>
      <c r="Y139" s="63">
        <f t="shared" si="35"/>
        <v>6315034.8174999999</v>
      </c>
      <c r="Z139" s="63">
        <v>643383734.94079995</v>
      </c>
      <c r="AA139" s="68">
        <f t="shared" si="38"/>
        <v>878130752.47449994</v>
      </c>
    </row>
    <row r="140" spans="1:27" ht="24.9" customHeight="1">
      <c r="A140" s="176"/>
      <c r="B140" s="178"/>
      <c r="C140" s="59">
        <v>10</v>
      </c>
      <c r="D140" s="63" t="s">
        <v>397</v>
      </c>
      <c r="E140" s="63">
        <v>108529025.77060001</v>
      </c>
      <c r="F140" s="63">
        <v>0</v>
      </c>
      <c r="G140" s="63">
        <v>48704714.166900001</v>
      </c>
      <c r="H140" s="63">
        <v>4713686.9057</v>
      </c>
      <c r="I140" s="63">
        <v>4717012.1980999997</v>
      </c>
      <c r="J140" s="63">
        <f t="shared" si="34"/>
        <v>2358506.0990499998</v>
      </c>
      <c r="K140" s="63">
        <f t="shared" si="37"/>
        <v>2358506.0990499998</v>
      </c>
      <c r="L140" s="63">
        <v>113431226.7406</v>
      </c>
      <c r="M140" s="68">
        <f t="shared" si="39"/>
        <v>277737159.68285</v>
      </c>
      <c r="N140" s="67"/>
      <c r="O140" s="178"/>
      <c r="P140" s="69">
        <v>18</v>
      </c>
      <c r="Q140" s="178"/>
      <c r="R140" s="63" t="s">
        <v>398</v>
      </c>
      <c r="S140" s="63">
        <v>148359707.1557</v>
      </c>
      <c r="T140" s="63">
        <v>0</v>
      </c>
      <c r="U140" s="63">
        <v>66579581.633599997</v>
      </c>
      <c r="V140" s="63">
        <v>18124045.796999998</v>
      </c>
      <c r="W140" s="63">
        <v>6448178.6637000004</v>
      </c>
      <c r="X140" s="63">
        <v>0</v>
      </c>
      <c r="Y140" s="63">
        <f t="shared" si="35"/>
        <v>6448178.6637000004</v>
      </c>
      <c r="Z140" s="63">
        <v>648353511.44630003</v>
      </c>
      <c r="AA140" s="68">
        <f t="shared" si="38"/>
        <v>887865024.69630003</v>
      </c>
    </row>
    <row r="141" spans="1:27" ht="24.9" customHeight="1">
      <c r="A141" s="176"/>
      <c r="B141" s="178"/>
      <c r="C141" s="59">
        <v>11</v>
      </c>
      <c r="D141" s="63" t="s">
        <v>399</v>
      </c>
      <c r="E141" s="63">
        <v>124258491.32099999</v>
      </c>
      <c r="F141" s="63">
        <v>0</v>
      </c>
      <c r="G141" s="63">
        <v>55763647.186800003</v>
      </c>
      <c r="H141" s="63">
        <v>4903505.7845000001</v>
      </c>
      <c r="I141" s="63">
        <v>5400664.1551999999</v>
      </c>
      <c r="J141" s="63">
        <f t="shared" si="34"/>
        <v>2700332.0776</v>
      </c>
      <c r="K141" s="63">
        <f t="shared" si="37"/>
        <v>2700332.0776</v>
      </c>
      <c r="L141" s="63">
        <v>118313431.02590001</v>
      </c>
      <c r="M141" s="68">
        <f t="shared" si="39"/>
        <v>305939407.39579999</v>
      </c>
      <c r="N141" s="67"/>
      <c r="O141" s="178"/>
      <c r="P141" s="69">
        <v>19</v>
      </c>
      <c r="Q141" s="178"/>
      <c r="R141" s="63" t="s">
        <v>400</v>
      </c>
      <c r="S141" s="63">
        <v>114742361.16329999</v>
      </c>
      <c r="T141" s="63">
        <v>0</v>
      </c>
      <c r="U141" s="63">
        <v>51493080.8935</v>
      </c>
      <c r="V141" s="63">
        <v>16319954.410399999</v>
      </c>
      <c r="W141" s="63">
        <v>4987063.2616999997</v>
      </c>
      <c r="X141" s="63">
        <v>0</v>
      </c>
      <c r="Y141" s="63">
        <f t="shared" si="35"/>
        <v>4987063.2616999997</v>
      </c>
      <c r="Z141" s="63">
        <v>601951684.86689997</v>
      </c>
      <c r="AA141" s="68">
        <f t="shared" si="38"/>
        <v>789494144.59579992</v>
      </c>
    </row>
    <row r="142" spans="1:27" ht="24.9" customHeight="1">
      <c r="A142" s="176"/>
      <c r="B142" s="178"/>
      <c r="C142" s="59">
        <v>12</v>
      </c>
      <c r="D142" s="63" t="s">
        <v>401</v>
      </c>
      <c r="E142" s="63">
        <v>95423202.385199994</v>
      </c>
      <c r="F142" s="63">
        <v>0</v>
      </c>
      <c r="G142" s="63">
        <v>42823196.505000003</v>
      </c>
      <c r="H142" s="63">
        <v>4247000.3947000001</v>
      </c>
      <c r="I142" s="63">
        <v>4147391.9667000002</v>
      </c>
      <c r="J142" s="63">
        <f t="shared" si="34"/>
        <v>2073695.9833500001</v>
      </c>
      <c r="K142" s="63">
        <f t="shared" si="37"/>
        <v>2073695.9833500001</v>
      </c>
      <c r="L142" s="63">
        <v>101427895.47499999</v>
      </c>
      <c r="M142" s="68">
        <f t="shared" si="39"/>
        <v>245994990.74324998</v>
      </c>
      <c r="N142" s="67"/>
      <c r="O142" s="179"/>
      <c r="P142" s="69">
        <v>20</v>
      </c>
      <c r="Q142" s="179"/>
      <c r="R142" s="63" t="s">
        <v>402</v>
      </c>
      <c r="S142" s="63">
        <v>131250660.9964</v>
      </c>
      <c r="T142" s="63">
        <v>0</v>
      </c>
      <c r="U142" s="63">
        <v>58901532.402599998</v>
      </c>
      <c r="V142" s="63">
        <v>17155091.5251</v>
      </c>
      <c r="W142" s="63">
        <v>5704565.8020000001</v>
      </c>
      <c r="X142" s="63">
        <v>0</v>
      </c>
      <c r="Y142" s="63">
        <f t="shared" si="35"/>
        <v>5704565.8020000001</v>
      </c>
      <c r="Z142" s="63">
        <v>623431687.40830004</v>
      </c>
      <c r="AA142" s="68">
        <f t="shared" si="38"/>
        <v>836443538.13440001</v>
      </c>
    </row>
    <row r="143" spans="1:27" ht="24.9" customHeight="1">
      <c r="A143" s="176"/>
      <c r="B143" s="178"/>
      <c r="C143" s="59">
        <v>13</v>
      </c>
      <c r="D143" s="63" t="s">
        <v>403</v>
      </c>
      <c r="E143" s="63">
        <v>114625694.61210001</v>
      </c>
      <c r="F143" s="63">
        <v>0</v>
      </c>
      <c r="G143" s="63">
        <v>51440724.291299999</v>
      </c>
      <c r="H143" s="63">
        <v>5304998.4759</v>
      </c>
      <c r="I143" s="63">
        <v>4981992.5670999996</v>
      </c>
      <c r="J143" s="63">
        <f t="shared" si="34"/>
        <v>2490996.2835499998</v>
      </c>
      <c r="K143" s="63">
        <f t="shared" si="37"/>
        <v>2490996.2835499998</v>
      </c>
      <c r="L143" s="63">
        <v>128639955.7122</v>
      </c>
      <c r="M143" s="68">
        <f t="shared" si="39"/>
        <v>302502369.37505001</v>
      </c>
      <c r="N143" s="67"/>
      <c r="O143" s="59"/>
      <c r="P143" s="172" t="s">
        <v>404</v>
      </c>
      <c r="Q143" s="175"/>
      <c r="R143" s="64"/>
      <c r="S143" s="64">
        <f t="shared" ref="S143:W143" si="40">SUM(S123:S142)</f>
        <v>2478739335.7165999</v>
      </c>
      <c r="T143" s="64">
        <f t="shared" si="40"/>
        <v>0</v>
      </c>
      <c r="U143" s="64">
        <f t="shared" si="40"/>
        <v>1112387123.9345999</v>
      </c>
      <c r="V143" s="64">
        <f t="shared" si="40"/>
        <v>334313970.74049991</v>
      </c>
      <c r="W143" s="64">
        <f t="shared" si="40"/>
        <v>107733793.7895</v>
      </c>
      <c r="X143" s="64">
        <f t="shared" ref="X143:AA143" si="41">SUM(X123:X142)</f>
        <v>0</v>
      </c>
      <c r="Y143" s="64">
        <f t="shared" si="41"/>
        <v>107733793.7895</v>
      </c>
      <c r="Z143" s="64">
        <f t="shared" si="41"/>
        <v>12242607091.3468</v>
      </c>
      <c r="AA143" s="64">
        <f t="shared" si="41"/>
        <v>16275781315.528002</v>
      </c>
    </row>
    <row r="144" spans="1:27" ht="24.9" customHeight="1">
      <c r="A144" s="176"/>
      <c r="B144" s="178"/>
      <c r="C144" s="59">
        <v>14</v>
      </c>
      <c r="D144" s="63" t="s">
        <v>405</v>
      </c>
      <c r="E144" s="63">
        <v>84674459.273000002</v>
      </c>
      <c r="F144" s="63">
        <v>0</v>
      </c>
      <c r="G144" s="63">
        <v>37999468.868799999</v>
      </c>
      <c r="H144" s="63">
        <v>3668203.2678</v>
      </c>
      <c r="I144" s="63">
        <v>3680217.8443</v>
      </c>
      <c r="J144" s="63">
        <f t="shared" si="34"/>
        <v>1840108.92215</v>
      </c>
      <c r="K144" s="63">
        <f t="shared" si="37"/>
        <v>1840108.92215</v>
      </c>
      <c r="L144" s="63">
        <v>86541042.121399999</v>
      </c>
      <c r="M144" s="68">
        <f t="shared" si="39"/>
        <v>214723282.45315</v>
      </c>
      <c r="N144" s="67"/>
      <c r="O144" s="177">
        <v>25</v>
      </c>
      <c r="P144" s="69">
        <v>1</v>
      </c>
      <c r="Q144" s="177" t="s">
        <v>110</v>
      </c>
      <c r="R144" s="63" t="s">
        <v>406</v>
      </c>
      <c r="S144" s="63">
        <v>85877476.971100003</v>
      </c>
      <c r="T144" s="63">
        <v>0</v>
      </c>
      <c r="U144" s="63">
        <v>38539348.709299996</v>
      </c>
      <c r="V144" s="63">
        <v>4102372.3166</v>
      </c>
      <c r="W144" s="63">
        <v>3732504.7703999998</v>
      </c>
      <c r="X144" s="63"/>
      <c r="Y144" s="63">
        <f t="shared" ref="Y144:Y207" si="42">W144-X144</f>
        <v>3732504.7703999998</v>
      </c>
      <c r="Z144" s="63">
        <v>91861396.160500005</v>
      </c>
      <c r="AA144" s="68">
        <f t="shared" si="38"/>
        <v>224113098.92790002</v>
      </c>
    </row>
    <row r="145" spans="1:27" ht="24.9" customHeight="1">
      <c r="A145" s="176"/>
      <c r="B145" s="178"/>
      <c r="C145" s="59">
        <v>15</v>
      </c>
      <c r="D145" s="63" t="s">
        <v>407</v>
      </c>
      <c r="E145" s="63">
        <v>88952311.161400005</v>
      </c>
      <c r="F145" s="63">
        <v>0</v>
      </c>
      <c r="G145" s="63">
        <v>39919246.108099997</v>
      </c>
      <c r="H145" s="63">
        <v>3914304.1655999999</v>
      </c>
      <c r="I145" s="63">
        <v>3866146.7179999999</v>
      </c>
      <c r="J145" s="63">
        <f t="shared" si="34"/>
        <v>1933073.3589999999</v>
      </c>
      <c r="K145" s="63">
        <f t="shared" si="37"/>
        <v>1933073.3589999999</v>
      </c>
      <c r="L145" s="63">
        <v>92870838.5308</v>
      </c>
      <c r="M145" s="68">
        <f t="shared" si="39"/>
        <v>227589773.32490003</v>
      </c>
      <c r="N145" s="67"/>
      <c r="O145" s="178"/>
      <c r="P145" s="69">
        <v>2</v>
      </c>
      <c r="Q145" s="178"/>
      <c r="R145" s="63" t="s">
        <v>408</v>
      </c>
      <c r="S145" s="63">
        <v>96799422.600099996</v>
      </c>
      <c r="T145" s="63">
        <v>0</v>
      </c>
      <c r="U145" s="63">
        <v>43440804.667599998</v>
      </c>
      <c r="V145" s="63">
        <v>4095315.4235999999</v>
      </c>
      <c r="W145" s="63">
        <v>4207206.818</v>
      </c>
      <c r="X145" s="63"/>
      <c r="Y145" s="63">
        <f t="shared" si="42"/>
        <v>4207206.818</v>
      </c>
      <c r="Z145" s="63">
        <v>91679890.541899994</v>
      </c>
      <c r="AA145" s="68">
        <f t="shared" si="38"/>
        <v>240222640.05119997</v>
      </c>
    </row>
    <row r="146" spans="1:27" ht="24.9" customHeight="1">
      <c r="A146" s="176"/>
      <c r="B146" s="178"/>
      <c r="C146" s="59">
        <v>16</v>
      </c>
      <c r="D146" s="63" t="s">
        <v>409</v>
      </c>
      <c r="E146" s="63">
        <v>81135355.783600003</v>
      </c>
      <c r="F146" s="63">
        <v>0</v>
      </c>
      <c r="G146" s="63">
        <v>36411220.723800004</v>
      </c>
      <c r="H146" s="63">
        <v>3442539.3298999998</v>
      </c>
      <c r="I146" s="63">
        <v>3526397.2952000001</v>
      </c>
      <c r="J146" s="63">
        <f t="shared" si="34"/>
        <v>1763198.6476</v>
      </c>
      <c r="K146" s="63">
        <f t="shared" si="37"/>
        <v>1763198.6476</v>
      </c>
      <c r="L146" s="63">
        <v>80736891.072400004</v>
      </c>
      <c r="M146" s="68">
        <f t="shared" si="39"/>
        <v>203489205.5573</v>
      </c>
      <c r="N146" s="67"/>
      <c r="O146" s="178"/>
      <c r="P146" s="69">
        <v>3</v>
      </c>
      <c r="Q146" s="178"/>
      <c r="R146" s="63" t="s">
        <v>410</v>
      </c>
      <c r="S146" s="63">
        <v>99114015.887799993</v>
      </c>
      <c r="T146" s="63">
        <v>0</v>
      </c>
      <c r="U146" s="63">
        <v>44479527.752800003</v>
      </c>
      <c r="V146" s="63">
        <v>4318176.3901000004</v>
      </c>
      <c r="W146" s="63">
        <v>4307806.3092</v>
      </c>
      <c r="X146" s="63"/>
      <c r="Y146" s="63">
        <f t="shared" si="42"/>
        <v>4307806.3092</v>
      </c>
      <c r="Z146" s="63">
        <v>97411948.2377</v>
      </c>
      <c r="AA146" s="68">
        <f t="shared" si="38"/>
        <v>249631474.5776</v>
      </c>
    </row>
    <row r="147" spans="1:27" ht="24.9" customHeight="1">
      <c r="A147" s="176"/>
      <c r="B147" s="178"/>
      <c r="C147" s="59">
        <v>17</v>
      </c>
      <c r="D147" s="63" t="s">
        <v>411</v>
      </c>
      <c r="E147" s="63">
        <v>102661010.9165</v>
      </c>
      <c r="F147" s="63">
        <v>0</v>
      </c>
      <c r="G147" s="63">
        <v>46071317.394400001</v>
      </c>
      <c r="H147" s="63">
        <v>4256670.6464</v>
      </c>
      <c r="I147" s="63">
        <v>4461969.8492999999</v>
      </c>
      <c r="J147" s="63">
        <f t="shared" si="34"/>
        <v>2230984.9246499999</v>
      </c>
      <c r="K147" s="63">
        <f t="shared" si="37"/>
        <v>2230984.9246499999</v>
      </c>
      <c r="L147" s="63">
        <v>101676617.54350001</v>
      </c>
      <c r="M147" s="68">
        <f t="shared" si="39"/>
        <v>256896601.42545003</v>
      </c>
      <c r="N147" s="67"/>
      <c r="O147" s="178"/>
      <c r="P147" s="69">
        <v>4</v>
      </c>
      <c r="Q147" s="178"/>
      <c r="R147" s="63" t="s">
        <v>412</v>
      </c>
      <c r="S147" s="63">
        <v>116941032.00300001</v>
      </c>
      <c r="T147" s="63">
        <v>0</v>
      </c>
      <c r="U147" s="63">
        <v>52479781.308700003</v>
      </c>
      <c r="V147" s="63">
        <v>4861210.8982999995</v>
      </c>
      <c r="W147" s="63">
        <v>5082624.3994000005</v>
      </c>
      <c r="X147" s="63"/>
      <c r="Y147" s="63">
        <f t="shared" si="42"/>
        <v>5082624.3994000005</v>
      </c>
      <c r="Z147" s="63">
        <v>111378975.22040001</v>
      </c>
      <c r="AA147" s="68">
        <f t="shared" si="38"/>
        <v>290743623.82980001</v>
      </c>
    </row>
    <row r="148" spans="1:27" ht="24.9" customHeight="1">
      <c r="A148" s="176"/>
      <c r="B148" s="178"/>
      <c r="C148" s="59">
        <v>18</v>
      </c>
      <c r="D148" s="63" t="s">
        <v>413</v>
      </c>
      <c r="E148" s="63">
        <v>96203799.183899999</v>
      </c>
      <c r="F148" s="63">
        <v>0</v>
      </c>
      <c r="G148" s="63">
        <v>43173505.9608</v>
      </c>
      <c r="H148" s="63">
        <v>4309523.1473000003</v>
      </c>
      <c r="I148" s="63">
        <v>4181319.1543000001</v>
      </c>
      <c r="J148" s="63">
        <f t="shared" si="34"/>
        <v>2090659.57715</v>
      </c>
      <c r="K148" s="63">
        <f t="shared" si="37"/>
        <v>2090659.57715</v>
      </c>
      <c r="L148" s="63">
        <v>103036001.3295</v>
      </c>
      <c r="M148" s="68">
        <f t="shared" si="39"/>
        <v>248813489.19865</v>
      </c>
      <c r="N148" s="67"/>
      <c r="O148" s="178"/>
      <c r="P148" s="69">
        <v>5</v>
      </c>
      <c r="Q148" s="178"/>
      <c r="R148" s="63" t="s">
        <v>414</v>
      </c>
      <c r="S148" s="63">
        <v>83500929.328899994</v>
      </c>
      <c r="T148" s="63">
        <v>0</v>
      </c>
      <c r="U148" s="63">
        <v>37472822.286600001</v>
      </c>
      <c r="V148" s="63">
        <v>3820615.9725000001</v>
      </c>
      <c r="W148" s="63">
        <v>3629212.5485</v>
      </c>
      <c r="X148" s="63"/>
      <c r="Y148" s="63">
        <f t="shared" si="42"/>
        <v>3629212.5485</v>
      </c>
      <c r="Z148" s="63">
        <v>84614529.890699998</v>
      </c>
      <c r="AA148" s="68">
        <f t="shared" si="38"/>
        <v>213038110.02719998</v>
      </c>
    </row>
    <row r="149" spans="1:27" ht="24.9" customHeight="1">
      <c r="A149" s="176"/>
      <c r="B149" s="178"/>
      <c r="C149" s="59">
        <v>19</v>
      </c>
      <c r="D149" s="63" t="s">
        <v>415</v>
      </c>
      <c r="E149" s="63">
        <v>112672357.31829999</v>
      </c>
      <c r="F149" s="63">
        <v>0</v>
      </c>
      <c r="G149" s="63">
        <v>50564122.535300002</v>
      </c>
      <c r="H149" s="63">
        <v>5010422.6591999996</v>
      </c>
      <c r="I149" s="63">
        <v>4897094.3957000002</v>
      </c>
      <c r="J149" s="63">
        <f t="shared" si="34"/>
        <v>2448547.1978500001</v>
      </c>
      <c r="K149" s="63">
        <f t="shared" si="37"/>
        <v>2448547.1978500001</v>
      </c>
      <c r="L149" s="63">
        <v>121063368.3713</v>
      </c>
      <c r="M149" s="68">
        <f t="shared" si="39"/>
        <v>291758818.08195001</v>
      </c>
      <c r="N149" s="67"/>
      <c r="O149" s="178"/>
      <c r="P149" s="69">
        <v>6</v>
      </c>
      <c r="Q149" s="178"/>
      <c r="R149" s="63" t="s">
        <v>416</v>
      </c>
      <c r="S149" s="63">
        <v>78518788.814199999</v>
      </c>
      <c r="T149" s="63">
        <v>0</v>
      </c>
      <c r="U149" s="63">
        <v>35236980.510700002</v>
      </c>
      <c r="V149" s="63">
        <v>3931176.7100999998</v>
      </c>
      <c r="W149" s="63">
        <v>3412673.0797000001</v>
      </c>
      <c r="X149" s="63"/>
      <c r="Y149" s="63">
        <f t="shared" si="42"/>
        <v>3412673.0797000001</v>
      </c>
      <c r="Z149" s="63">
        <v>87458188.595200002</v>
      </c>
      <c r="AA149" s="68">
        <f t="shared" si="38"/>
        <v>208557807.70989999</v>
      </c>
    </row>
    <row r="150" spans="1:27" ht="24.9" customHeight="1">
      <c r="A150" s="176"/>
      <c r="B150" s="178"/>
      <c r="C150" s="59">
        <v>20</v>
      </c>
      <c r="D150" s="63" t="s">
        <v>417</v>
      </c>
      <c r="E150" s="63">
        <v>78090703.9516</v>
      </c>
      <c r="F150" s="63">
        <v>0</v>
      </c>
      <c r="G150" s="63">
        <v>35044868.301700003</v>
      </c>
      <c r="H150" s="63">
        <v>3508590.5288999998</v>
      </c>
      <c r="I150" s="63">
        <v>3394067.1675999998</v>
      </c>
      <c r="J150" s="63">
        <f t="shared" si="34"/>
        <v>1697033.5837999999</v>
      </c>
      <c r="K150" s="63">
        <f t="shared" si="37"/>
        <v>1697033.5837999999</v>
      </c>
      <c r="L150" s="63">
        <v>82435749.736200005</v>
      </c>
      <c r="M150" s="68">
        <f t="shared" si="39"/>
        <v>200776946.10220003</v>
      </c>
      <c r="N150" s="67"/>
      <c r="O150" s="178"/>
      <c r="P150" s="69">
        <v>7</v>
      </c>
      <c r="Q150" s="178"/>
      <c r="R150" s="63" t="s">
        <v>418</v>
      </c>
      <c r="S150" s="63">
        <v>89714768.5713</v>
      </c>
      <c r="T150" s="63">
        <v>0</v>
      </c>
      <c r="U150" s="63">
        <v>40261415.126400001</v>
      </c>
      <c r="V150" s="63">
        <v>4072026.0281000002</v>
      </c>
      <c r="W150" s="63">
        <v>3899285.5109000001</v>
      </c>
      <c r="X150" s="63"/>
      <c r="Y150" s="63">
        <f t="shared" si="42"/>
        <v>3899285.5109000001</v>
      </c>
      <c r="Z150" s="63">
        <v>91080879.592600003</v>
      </c>
      <c r="AA150" s="68">
        <f t="shared" si="38"/>
        <v>229028374.82929999</v>
      </c>
    </row>
    <row r="151" spans="1:27" ht="24.9" customHeight="1">
      <c r="A151" s="176"/>
      <c r="B151" s="178"/>
      <c r="C151" s="59">
        <v>21</v>
      </c>
      <c r="D151" s="63" t="s">
        <v>419</v>
      </c>
      <c r="E151" s="63">
        <v>106775241.93889999</v>
      </c>
      <c r="F151" s="63">
        <v>0</v>
      </c>
      <c r="G151" s="63">
        <v>47917666.281599998</v>
      </c>
      <c r="H151" s="63">
        <v>4641617.5619000001</v>
      </c>
      <c r="I151" s="63">
        <v>4640787.2466000002</v>
      </c>
      <c r="J151" s="63">
        <f t="shared" si="34"/>
        <v>2320393.6233000001</v>
      </c>
      <c r="K151" s="63">
        <f t="shared" si="37"/>
        <v>2320393.6233000001</v>
      </c>
      <c r="L151" s="63">
        <v>111577579.4067</v>
      </c>
      <c r="M151" s="68">
        <f t="shared" si="39"/>
        <v>273232498.81239998</v>
      </c>
      <c r="N151" s="67"/>
      <c r="O151" s="178"/>
      <c r="P151" s="69">
        <v>8</v>
      </c>
      <c r="Q151" s="178"/>
      <c r="R151" s="63" t="s">
        <v>420</v>
      </c>
      <c r="S151" s="63">
        <v>140381978.7026</v>
      </c>
      <c r="T151" s="63">
        <v>0</v>
      </c>
      <c r="U151" s="63">
        <v>62999405.904100001</v>
      </c>
      <c r="V151" s="63">
        <v>5893652.4746000003</v>
      </c>
      <c r="W151" s="63">
        <v>6101441.5382000003</v>
      </c>
      <c r="X151" s="63"/>
      <c r="Y151" s="63">
        <f t="shared" si="42"/>
        <v>6101441.5382000003</v>
      </c>
      <c r="Z151" s="63">
        <v>137933713.708</v>
      </c>
      <c r="AA151" s="68">
        <f t="shared" si="38"/>
        <v>353310192.32749999</v>
      </c>
    </row>
    <row r="152" spans="1:27" ht="24.9" customHeight="1">
      <c r="A152" s="176"/>
      <c r="B152" s="178"/>
      <c r="C152" s="59">
        <v>22</v>
      </c>
      <c r="D152" s="63" t="s">
        <v>421</v>
      </c>
      <c r="E152" s="63">
        <v>103968989.07170001</v>
      </c>
      <c r="F152" s="63">
        <v>0</v>
      </c>
      <c r="G152" s="63">
        <v>46658300.477799997</v>
      </c>
      <c r="H152" s="63">
        <v>4405928.8788999999</v>
      </c>
      <c r="I152" s="63">
        <v>4518818.6864999998</v>
      </c>
      <c r="J152" s="63">
        <f t="shared" si="34"/>
        <v>2259409.3432499999</v>
      </c>
      <c r="K152" s="63">
        <f t="shared" si="37"/>
        <v>2259409.3432499999</v>
      </c>
      <c r="L152" s="63">
        <v>105515588.6004</v>
      </c>
      <c r="M152" s="68">
        <f t="shared" si="39"/>
        <v>262808216.37204999</v>
      </c>
      <c r="N152" s="67"/>
      <c r="O152" s="178"/>
      <c r="P152" s="69">
        <v>9</v>
      </c>
      <c r="Q152" s="178"/>
      <c r="R152" s="63" t="s">
        <v>422</v>
      </c>
      <c r="S152" s="63">
        <v>130098233.5001</v>
      </c>
      <c r="T152" s="63">
        <v>0</v>
      </c>
      <c r="U152" s="63">
        <v>58384355.993699998</v>
      </c>
      <c r="V152" s="63">
        <v>4732257.7210999997</v>
      </c>
      <c r="W152" s="63">
        <v>5654477.6847999999</v>
      </c>
      <c r="X152" s="63"/>
      <c r="Y152" s="63">
        <f t="shared" si="42"/>
        <v>5654477.6847999999</v>
      </c>
      <c r="Z152" s="63">
        <v>108062256.8955</v>
      </c>
      <c r="AA152" s="68">
        <f t="shared" si="38"/>
        <v>306931581.79519999</v>
      </c>
    </row>
    <row r="153" spans="1:27" ht="24.9" customHeight="1">
      <c r="A153" s="176"/>
      <c r="B153" s="179"/>
      <c r="C153" s="59">
        <v>23</v>
      </c>
      <c r="D153" s="63" t="s">
        <v>423</v>
      </c>
      <c r="E153" s="63">
        <v>110121556.0828</v>
      </c>
      <c r="F153" s="63">
        <v>0</v>
      </c>
      <c r="G153" s="63">
        <v>49419396.097499996</v>
      </c>
      <c r="H153" s="63">
        <v>4750356.3680999996</v>
      </c>
      <c r="I153" s="63">
        <v>4786228.5653999997</v>
      </c>
      <c r="J153" s="63">
        <f t="shared" si="34"/>
        <v>2393114.2826999999</v>
      </c>
      <c r="K153" s="63">
        <f t="shared" si="37"/>
        <v>2393114.2826999999</v>
      </c>
      <c r="L153" s="63">
        <v>114374377.4316</v>
      </c>
      <c r="M153" s="68">
        <f t="shared" si="39"/>
        <v>281058800.26269996</v>
      </c>
      <c r="N153" s="67"/>
      <c r="O153" s="178"/>
      <c r="P153" s="69">
        <v>10</v>
      </c>
      <c r="Q153" s="178"/>
      <c r="R153" s="76" t="s">
        <v>424</v>
      </c>
      <c r="S153" s="63">
        <v>99523167.875100002</v>
      </c>
      <c r="T153" s="63">
        <v>0</v>
      </c>
      <c r="U153" s="63">
        <v>44663143.430299997</v>
      </c>
      <c r="V153" s="63">
        <v>4396676.0801999997</v>
      </c>
      <c r="W153" s="63">
        <v>4325589.3392000003</v>
      </c>
      <c r="X153" s="63"/>
      <c r="Y153" s="63">
        <f t="shared" si="42"/>
        <v>4325589.3392000003</v>
      </c>
      <c r="Z153" s="63">
        <v>99430986.205400005</v>
      </c>
      <c r="AA153" s="68">
        <f t="shared" si="38"/>
        <v>252339562.93019998</v>
      </c>
    </row>
    <row r="154" spans="1:27" ht="24.9" customHeight="1">
      <c r="A154" s="59"/>
      <c r="B154" s="171" t="s">
        <v>425</v>
      </c>
      <c r="C154" s="172"/>
      <c r="D154" s="64"/>
      <c r="E154" s="64">
        <f>SUM(E131:E153)</f>
        <v>2355916169.5774002</v>
      </c>
      <c r="F154" s="64">
        <f t="shared" ref="F154:M154" si="43">SUM(F131:F153)</f>
        <v>0</v>
      </c>
      <c r="G154" s="64">
        <f t="shared" si="43"/>
        <v>1057267609.5245</v>
      </c>
      <c r="H154" s="64">
        <f t="shared" si="43"/>
        <v>100408094.24870002</v>
      </c>
      <c r="I154" s="64">
        <f t="shared" si="43"/>
        <v>102395513.37300001</v>
      </c>
      <c r="J154" s="64">
        <f t="shared" si="43"/>
        <v>51197756.686500005</v>
      </c>
      <c r="K154" s="64">
        <f t="shared" si="43"/>
        <v>51197756.686500005</v>
      </c>
      <c r="L154" s="64">
        <f t="shared" si="43"/>
        <v>2402983127.5894003</v>
      </c>
      <c r="M154" s="64">
        <f t="shared" si="43"/>
        <v>5967772757.6265001</v>
      </c>
      <c r="N154" s="67"/>
      <c r="O154" s="178"/>
      <c r="P154" s="69">
        <v>11</v>
      </c>
      <c r="Q154" s="178"/>
      <c r="R154" s="63" t="s">
        <v>405</v>
      </c>
      <c r="S154" s="63">
        <v>95262904.179700002</v>
      </c>
      <c r="T154" s="63">
        <v>0</v>
      </c>
      <c r="U154" s="63">
        <v>42751259.267700002</v>
      </c>
      <c r="V154" s="63">
        <v>4394573.8514999999</v>
      </c>
      <c r="W154" s="63">
        <v>4140424.9034000002</v>
      </c>
      <c r="X154" s="63"/>
      <c r="Y154" s="63">
        <f t="shared" si="42"/>
        <v>4140424.9034000002</v>
      </c>
      <c r="Z154" s="63">
        <v>99376916.190500006</v>
      </c>
      <c r="AA154" s="68">
        <f t="shared" si="38"/>
        <v>245926078.39280003</v>
      </c>
    </row>
    <row r="155" spans="1:27" ht="24.9" customHeight="1">
      <c r="A155" s="176">
        <v>8</v>
      </c>
      <c r="B155" s="177" t="s">
        <v>426</v>
      </c>
      <c r="C155" s="59">
        <v>1</v>
      </c>
      <c r="D155" s="63" t="s">
        <v>427</v>
      </c>
      <c r="E155" s="63">
        <v>92480053.536599994</v>
      </c>
      <c r="F155" s="63">
        <v>0</v>
      </c>
      <c r="G155" s="63">
        <v>41502395.710900001</v>
      </c>
      <c r="H155" s="63">
        <v>3635647.6113</v>
      </c>
      <c r="I155" s="63">
        <v>4019473.4774000002</v>
      </c>
      <c r="J155" s="63">
        <v>0</v>
      </c>
      <c r="K155" s="63">
        <f t="shared" ref="K155:K200" si="44">I155-J155</f>
        <v>4019473.4774000002</v>
      </c>
      <c r="L155" s="63">
        <v>89291659.461999997</v>
      </c>
      <c r="M155" s="68">
        <f t="shared" si="39"/>
        <v>230929229.79820001</v>
      </c>
      <c r="N155" s="67"/>
      <c r="O155" s="178"/>
      <c r="P155" s="69">
        <v>12</v>
      </c>
      <c r="Q155" s="178"/>
      <c r="R155" s="63" t="s">
        <v>428</v>
      </c>
      <c r="S155" s="63">
        <v>101209998.1126</v>
      </c>
      <c r="T155" s="63">
        <v>0</v>
      </c>
      <c r="U155" s="63">
        <v>45420144.462800004</v>
      </c>
      <c r="V155" s="63">
        <v>4148926.3755999999</v>
      </c>
      <c r="W155" s="63">
        <v>4398904.2773000002</v>
      </c>
      <c r="X155" s="63"/>
      <c r="Y155" s="63">
        <f t="shared" si="42"/>
        <v>4398904.2773000002</v>
      </c>
      <c r="Z155" s="63">
        <v>93058781.941100001</v>
      </c>
      <c r="AA155" s="68">
        <f t="shared" si="38"/>
        <v>248236755.16940001</v>
      </c>
    </row>
    <row r="156" spans="1:27" ht="24.9" customHeight="1">
      <c r="A156" s="176"/>
      <c r="B156" s="178"/>
      <c r="C156" s="59">
        <v>2</v>
      </c>
      <c r="D156" s="63" t="s">
        <v>429</v>
      </c>
      <c r="E156" s="63">
        <v>89424833.301699996</v>
      </c>
      <c r="F156" s="63">
        <v>0</v>
      </c>
      <c r="G156" s="63">
        <v>40131300.492700003</v>
      </c>
      <c r="H156" s="63">
        <v>3948187.1776999999</v>
      </c>
      <c r="I156" s="63">
        <v>3886684.0139000001</v>
      </c>
      <c r="J156" s="63">
        <v>0</v>
      </c>
      <c r="K156" s="63">
        <f t="shared" si="44"/>
        <v>3886684.0139000001</v>
      </c>
      <c r="L156" s="63">
        <v>97330280.381099999</v>
      </c>
      <c r="M156" s="68">
        <f t="shared" si="39"/>
        <v>234721285.3671</v>
      </c>
      <c r="N156" s="67"/>
      <c r="O156" s="179"/>
      <c r="P156" s="69">
        <v>13</v>
      </c>
      <c r="Q156" s="179"/>
      <c r="R156" s="63" t="s">
        <v>430</v>
      </c>
      <c r="S156" s="63">
        <v>81247866.121900007</v>
      </c>
      <c r="T156" s="63">
        <v>0</v>
      </c>
      <c r="U156" s="63">
        <v>36461712.1369</v>
      </c>
      <c r="V156" s="63">
        <v>3768192.1614000001</v>
      </c>
      <c r="W156" s="63">
        <v>3531287.3478000001</v>
      </c>
      <c r="X156" s="63"/>
      <c r="Y156" s="63">
        <f t="shared" si="42"/>
        <v>3531287.3478000001</v>
      </c>
      <c r="Z156" s="63">
        <v>83266172.147</v>
      </c>
      <c r="AA156" s="68">
        <f t="shared" si="38"/>
        <v>208275229.91500002</v>
      </c>
    </row>
    <row r="157" spans="1:27" ht="24.9" customHeight="1">
      <c r="A157" s="176"/>
      <c r="B157" s="178"/>
      <c r="C157" s="59">
        <v>3</v>
      </c>
      <c r="D157" s="63" t="s">
        <v>431</v>
      </c>
      <c r="E157" s="63">
        <v>125459167.1276</v>
      </c>
      <c r="F157" s="63">
        <v>0</v>
      </c>
      <c r="G157" s="63">
        <v>56302476.053599998</v>
      </c>
      <c r="H157" s="63">
        <v>5035534.0192999998</v>
      </c>
      <c r="I157" s="63">
        <v>5452849.2954000002</v>
      </c>
      <c r="J157" s="63">
        <v>0</v>
      </c>
      <c r="K157" s="63">
        <f t="shared" si="44"/>
        <v>5452849.2954000002</v>
      </c>
      <c r="L157" s="63">
        <v>125297200.434</v>
      </c>
      <c r="M157" s="68">
        <f t="shared" si="39"/>
        <v>317547226.92989999</v>
      </c>
      <c r="N157" s="67"/>
      <c r="O157" s="59"/>
      <c r="P157" s="172" t="s">
        <v>432</v>
      </c>
      <c r="Q157" s="173"/>
      <c r="R157" s="64"/>
      <c r="S157" s="64">
        <f t="shared" ref="S157" si="45">SUM(S144:S156)</f>
        <v>1298190582.6684003</v>
      </c>
      <c r="T157" s="64">
        <f t="shared" ref="T157" si="46">SUM(T136:T156)</f>
        <v>0</v>
      </c>
      <c r="U157" s="64">
        <f t="shared" ref="U157:W157" si="47">SUM(U144:U156)</f>
        <v>582590701.5575999</v>
      </c>
      <c r="V157" s="64">
        <f t="shared" si="47"/>
        <v>56535172.403700002</v>
      </c>
      <c r="W157" s="64">
        <f t="shared" si="47"/>
        <v>56423438.526799992</v>
      </c>
      <c r="X157" s="64">
        <f t="shared" ref="X157:AA157" si="48">SUM(X144:X156)</f>
        <v>0</v>
      </c>
      <c r="Y157" s="64">
        <f t="shared" si="42"/>
        <v>56423438.526799992</v>
      </c>
      <c r="Z157" s="64">
        <f t="shared" si="48"/>
        <v>1276614635.3265002</v>
      </c>
      <c r="AA157" s="64">
        <f t="shared" si="48"/>
        <v>3270354530.4829998</v>
      </c>
    </row>
    <row r="158" spans="1:27" ht="24.9" customHeight="1">
      <c r="A158" s="176"/>
      <c r="B158" s="178"/>
      <c r="C158" s="59">
        <v>4</v>
      </c>
      <c r="D158" s="63" t="s">
        <v>433</v>
      </c>
      <c r="E158" s="63">
        <v>72268273.768399999</v>
      </c>
      <c r="F158" s="63">
        <v>0</v>
      </c>
      <c r="G158" s="63">
        <v>32431928.622200001</v>
      </c>
      <c r="H158" s="63">
        <v>3460857.6061</v>
      </c>
      <c r="I158" s="63">
        <v>3141006.0718</v>
      </c>
      <c r="J158" s="63">
        <v>0</v>
      </c>
      <c r="K158" s="63">
        <f t="shared" si="44"/>
        <v>3141006.0718</v>
      </c>
      <c r="L158" s="63">
        <v>84796002.773300007</v>
      </c>
      <c r="M158" s="68">
        <f t="shared" si="39"/>
        <v>196098068.84179997</v>
      </c>
      <c r="N158" s="67"/>
      <c r="O158" s="177">
        <v>26</v>
      </c>
      <c r="P158" s="69">
        <v>1</v>
      </c>
      <c r="Q158" s="177" t="s">
        <v>111</v>
      </c>
      <c r="R158" s="63" t="s">
        <v>434</v>
      </c>
      <c r="S158" s="63">
        <v>89338066.951900005</v>
      </c>
      <c r="T158" s="63">
        <v>0</v>
      </c>
      <c r="U158" s="63">
        <v>40092362.2434</v>
      </c>
      <c r="V158" s="63">
        <v>4034547.2318000002</v>
      </c>
      <c r="W158" s="63">
        <v>3882912.8758999999</v>
      </c>
      <c r="X158" s="63">
        <f t="shared" ref="X158:X182" si="49">W158/2</f>
        <v>1941456.4379499999</v>
      </c>
      <c r="Y158" s="63">
        <f t="shared" si="42"/>
        <v>1941456.4379499999</v>
      </c>
      <c r="Z158" s="63">
        <v>97595133.157399997</v>
      </c>
      <c r="AA158" s="68">
        <f t="shared" si="38"/>
        <v>233001566.02245003</v>
      </c>
    </row>
    <row r="159" spans="1:27" ht="24.9" customHeight="1">
      <c r="A159" s="176"/>
      <c r="B159" s="178"/>
      <c r="C159" s="59">
        <v>5</v>
      </c>
      <c r="D159" s="63" t="s">
        <v>435</v>
      </c>
      <c r="E159" s="63">
        <v>100025162.2175</v>
      </c>
      <c r="F159" s="63">
        <v>0</v>
      </c>
      <c r="G159" s="63">
        <v>44888424.093999997</v>
      </c>
      <c r="H159" s="63">
        <v>4261303.8265000004</v>
      </c>
      <c r="I159" s="63">
        <v>4347407.5893000001</v>
      </c>
      <c r="J159" s="63">
        <v>0</v>
      </c>
      <c r="K159" s="63">
        <f t="shared" si="44"/>
        <v>4347407.5893000001</v>
      </c>
      <c r="L159" s="63">
        <v>105383744.0494</v>
      </c>
      <c r="M159" s="68">
        <f t="shared" si="39"/>
        <v>258906041.77670002</v>
      </c>
      <c r="N159" s="67"/>
      <c r="O159" s="178"/>
      <c r="P159" s="69">
        <v>2</v>
      </c>
      <c r="Q159" s="178"/>
      <c r="R159" s="63" t="s">
        <v>436</v>
      </c>
      <c r="S159" s="63">
        <v>76702821.856399998</v>
      </c>
      <c r="T159" s="63">
        <v>0</v>
      </c>
      <c r="U159" s="63">
        <v>34422026.621699996</v>
      </c>
      <c r="V159" s="63">
        <v>3412172.142</v>
      </c>
      <c r="W159" s="63">
        <v>3333745.4544000002</v>
      </c>
      <c r="X159" s="63">
        <f t="shared" si="49"/>
        <v>1666872.7272000001</v>
      </c>
      <c r="Y159" s="63">
        <f t="shared" si="42"/>
        <v>1666872.7272000001</v>
      </c>
      <c r="Z159" s="63">
        <v>81587440.201100007</v>
      </c>
      <c r="AA159" s="68">
        <f t="shared" si="38"/>
        <v>197791333.54840001</v>
      </c>
    </row>
    <row r="160" spans="1:27" ht="24.9" customHeight="1">
      <c r="A160" s="176"/>
      <c r="B160" s="178"/>
      <c r="C160" s="59">
        <v>6</v>
      </c>
      <c r="D160" s="63" t="s">
        <v>437</v>
      </c>
      <c r="E160" s="63">
        <v>72057669.288399994</v>
      </c>
      <c r="F160" s="63">
        <v>0</v>
      </c>
      <c r="G160" s="63">
        <v>32337415.371599998</v>
      </c>
      <c r="H160" s="63">
        <v>3354732.1586000002</v>
      </c>
      <c r="I160" s="63">
        <v>3131852.5399000002</v>
      </c>
      <c r="J160" s="63">
        <v>0</v>
      </c>
      <c r="K160" s="63">
        <f t="shared" si="44"/>
        <v>3131852.5399000002</v>
      </c>
      <c r="L160" s="63">
        <v>82066421.198200002</v>
      </c>
      <c r="M160" s="68">
        <f t="shared" si="39"/>
        <v>192948090.55669999</v>
      </c>
      <c r="N160" s="67"/>
      <c r="O160" s="178"/>
      <c r="P160" s="69">
        <v>3</v>
      </c>
      <c r="Q160" s="178"/>
      <c r="R160" s="63" t="s">
        <v>438</v>
      </c>
      <c r="S160" s="63">
        <v>87840654.878399998</v>
      </c>
      <c r="T160" s="63">
        <v>-1E-4</v>
      </c>
      <c r="U160" s="63">
        <v>39420366.650399998</v>
      </c>
      <c r="V160" s="63">
        <v>4490227.9576000003</v>
      </c>
      <c r="W160" s="63">
        <v>3817830.6458000001</v>
      </c>
      <c r="X160" s="63">
        <f t="shared" si="49"/>
        <v>1908915.3229</v>
      </c>
      <c r="Y160" s="63">
        <f t="shared" si="42"/>
        <v>1908915.3229</v>
      </c>
      <c r="Z160" s="63">
        <v>109315391.9921</v>
      </c>
      <c r="AA160" s="68">
        <f t="shared" si="38"/>
        <v>242975556.80129999</v>
      </c>
    </row>
    <row r="161" spans="1:27" ht="24.9" customHeight="1">
      <c r="A161" s="176"/>
      <c r="B161" s="178"/>
      <c r="C161" s="59">
        <v>7</v>
      </c>
      <c r="D161" s="63" t="s">
        <v>439</v>
      </c>
      <c r="E161" s="63">
        <v>120792031.90979999</v>
      </c>
      <c r="F161" s="63">
        <v>0</v>
      </c>
      <c r="G161" s="63">
        <v>54207999.620700002</v>
      </c>
      <c r="H161" s="63">
        <v>4718855.9479</v>
      </c>
      <c r="I161" s="63">
        <v>5250000.9458999997</v>
      </c>
      <c r="J161" s="63">
        <v>0</v>
      </c>
      <c r="K161" s="63">
        <f t="shared" si="44"/>
        <v>5250000.9458999997</v>
      </c>
      <c r="L161" s="63">
        <v>117152135.7993</v>
      </c>
      <c r="M161" s="68">
        <f t="shared" si="39"/>
        <v>302121024.22359997</v>
      </c>
      <c r="N161" s="67"/>
      <c r="O161" s="178"/>
      <c r="P161" s="69">
        <v>4</v>
      </c>
      <c r="Q161" s="178"/>
      <c r="R161" s="63" t="s">
        <v>440</v>
      </c>
      <c r="S161" s="63">
        <v>142991682.6162</v>
      </c>
      <c r="T161" s="63">
        <v>0</v>
      </c>
      <c r="U161" s="63">
        <v>64170566.174599998</v>
      </c>
      <c r="V161" s="63">
        <v>4356542.7050000001</v>
      </c>
      <c r="W161" s="63">
        <v>6214867.4637000002</v>
      </c>
      <c r="X161" s="63">
        <f t="shared" si="49"/>
        <v>3107433.7318500001</v>
      </c>
      <c r="Y161" s="63">
        <f t="shared" si="42"/>
        <v>3107433.7318500001</v>
      </c>
      <c r="Z161" s="63">
        <v>105876963.12379999</v>
      </c>
      <c r="AA161" s="68">
        <f t="shared" si="38"/>
        <v>320503188.35145003</v>
      </c>
    </row>
    <row r="162" spans="1:27" ht="24.9" customHeight="1">
      <c r="A162" s="176"/>
      <c r="B162" s="178"/>
      <c r="C162" s="59">
        <v>8</v>
      </c>
      <c r="D162" s="63" t="s">
        <v>441</v>
      </c>
      <c r="E162" s="63">
        <v>79936003.454999998</v>
      </c>
      <c r="F162" s="63">
        <v>0</v>
      </c>
      <c r="G162" s="63">
        <v>35872985.795999996</v>
      </c>
      <c r="H162" s="63">
        <v>3682877.6811000002</v>
      </c>
      <c r="I162" s="63">
        <v>3474269.6775000002</v>
      </c>
      <c r="J162" s="63">
        <v>0</v>
      </c>
      <c r="K162" s="63">
        <f t="shared" si="44"/>
        <v>3474269.6775000002</v>
      </c>
      <c r="L162" s="63">
        <v>90506432.463100001</v>
      </c>
      <c r="M162" s="68">
        <f t="shared" si="39"/>
        <v>213472569.07269996</v>
      </c>
      <c r="N162" s="67"/>
      <c r="O162" s="178"/>
      <c r="P162" s="69">
        <v>5</v>
      </c>
      <c r="Q162" s="178"/>
      <c r="R162" s="63" t="s">
        <v>442</v>
      </c>
      <c r="S162" s="63">
        <v>85831572.873999998</v>
      </c>
      <c r="T162" s="63">
        <v>0</v>
      </c>
      <c r="U162" s="63">
        <v>38518748.266999997</v>
      </c>
      <c r="V162" s="63">
        <v>4153690.0087000001</v>
      </c>
      <c r="W162" s="63">
        <v>3730509.6342000002</v>
      </c>
      <c r="X162" s="63">
        <f t="shared" si="49"/>
        <v>1865254.8171000001</v>
      </c>
      <c r="Y162" s="63">
        <f t="shared" si="42"/>
        <v>1865254.8171000001</v>
      </c>
      <c r="Z162" s="63">
        <v>100659524.7462</v>
      </c>
      <c r="AA162" s="68">
        <f t="shared" si="38"/>
        <v>231028790.713</v>
      </c>
    </row>
    <row r="163" spans="1:27" ht="24.9" customHeight="1">
      <c r="A163" s="176"/>
      <c r="B163" s="178"/>
      <c r="C163" s="59">
        <v>9</v>
      </c>
      <c r="D163" s="63" t="s">
        <v>443</v>
      </c>
      <c r="E163" s="63">
        <v>94936125.285300002</v>
      </c>
      <c r="F163" s="63">
        <v>0</v>
      </c>
      <c r="G163" s="63">
        <v>42604610.271799996</v>
      </c>
      <c r="H163" s="63">
        <v>4069267.3025000002</v>
      </c>
      <c r="I163" s="63">
        <v>4126222.0668000001</v>
      </c>
      <c r="J163" s="63">
        <v>0</v>
      </c>
      <c r="K163" s="63">
        <f t="shared" si="44"/>
        <v>4126222.0668000001</v>
      </c>
      <c r="L163" s="63">
        <v>100444501.19930001</v>
      </c>
      <c r="M163" s="68">
        <f t="shared" si="39"/>
        <v>246180726.1257</v>
      </c>
      <c r="N163" s="67"/>
      <c r="O163" s="178"/>
      <c r="P163" s="69">
        <v>6</v>
      </c>
      <c r="Q163" s="178"/>
      <c r="R163" s="63" t="s">
        <v>444</v>
      </c>
      <c r="S163" s="63">
        <v>90398837.513999999</v>
      </c>
      <c r="T163" s="63">
        <v>0</v>
      </c>
      <c r="U163" s="63">
        <v>40568405.648800001</v>
      </c>
      <c r="V163" s="63">
        <v>4260549.1750999996</v>
      </c>
      <c r="W163" s="63">
        <v>3929017.2949000001</v>
      </c>
      <c r="X163" s="63">
        <f t="shared" si="49"/>
        <v>1964508.64745</v>
      </c>
      <c r="Y163" s="63">
        <f t="shared" si="42"/>
        <v>1964508.64745</v>
      </c>
      <c r="Z163" s="63">
        <v>103407977.81659999</v>
      </c>
      <c r="AA163" s="68">
        <f t="shared" si="38"/>
        <v>240600278.80195001</v>
      </c>
    </row>
    <row r="164" spans="1:27" ht="24.9" customHeight="1">
      <c r="A164" s="176"/>
      <c r="B164" s="178"/>
      <c r="C164" s="59">
        <v>10</v>
      </c>
      <c r="D164" s="63" t="s">
        <v>445</v>
      </c>
      <c r="E164" s="63">
        <v>80919950.800500005</v>
      </c>
      <c r="F164" s="63">
        <v>0</v>
      </c>
      <c r="G164" s="63">
        <v>36314553.145099998</v>
      </c>
      <c r="H164" s="63">
        <v>3598285.65</v>
      </c>
      <c r="I164" s="63">
        <v>3517035.1184</v>
      </c>
      <c r="J164" s="63">
        <v>0</v>
      </c>
      <c r="K164" s="63">
        <f t="shared" si="44"/>
        <v>3517035.1184</v>
      </c>
      <c r="L164" s="63">
        <v>88330697.471900001</v>
      </c>
      <c r="M164" s="68">
        <f t="shared" si="39"/>
        <v>212680522.18590003</v>
      </c>
      <c r="N164" s="67"/>
      <c r="O164" s="178"/>
      <c r="P164" s="69">
        <v>7</v>
      </c>
      <c r="Q164" s="178"/>
      <c r="R164" s="63" t="s">
        <v>446</v>
      </c>
      <c r="S164" s="63">
        <v>85624665.1743</v>
      </c>
      <c r="T164" s="63">
        <v>0</v>
      </c>
      <c r="U164" s="63">
        <v>38425894.025399998</v>
      </c>
      <c r="V164" s="63">
        <v>3989691.4437000002</v>
      </c>
      <c r="W164" s="63">
        <v>3721516.7760000001</v>
      </c>
      <c r="X164" s="63">
        <f t="shared" si="49"/>
        <v>1860758.388</v>
      </c>
      <c r="Y164" s="63">
        <f t="shared" si="42"/>
        <v>1860758.388</v>
      </c>
      <c r="Z164" s="63">
        <v>96441427.467199996</v>
      </c>
      <c r="AA164" s="68">
        <f t="shared" si="38"/>
        <v>226342436.49860001</v>
      </c>
    </row>
    <row r="165" spans="1:27" ht="24.9" customHeight="1">
      <c r="A165" s="176"/>
      <c r="B165" s="178"/>
      <c r="C165" s="59">
        <v>11</v>
      </c>
      <c r="D165" s="63" t="s">
        <v>447</v>
      </c>
      <c r="E165" s="63">
        <v>116589268.441</v>
      </c>
      <c r="F165" s="63">
        <v>0</v>
      </c>
      <c r="G165" s="63">
        <v>52321919.910599999</v>
      </c>
      <c r="H165" s="63">
        <v>5087685.7773000002</v>
      </c>
      <c r="I165" s="63">
        <v>5067335.6505000005</v>
      </c>
      <c r="J165" s="63">
        <v>0</v>
      </c>
      <c r="K165" s="63">
        <f t="shared" si="44"/>
        <v>5067335.6505000005</v>
      </c>
      <c r="L165" s="63">
        <v>126638560.88169999</v>
      </c>
      <c r="M165" s="68">
        <f t="shared" si="39"/>
        <v>305704770.66109997</v>
      </c>
      <c r="N165" s="67"/>
      <c r="O165" s="178"/>
      <c r="P165" s="69">
        <v>8</v>
      </c>
      <c r="Q165" s="178"/>
      <c r="R165" s="63" t="s">
        <v>448</v>
      </c>
      <c r="S165" s="63">
        <v>76511063.305999994</v>
      </c>
      <c r="T165" s="63">
        <v>0</v>
      </c>
      <c r="U165" s="63">
        <v>34335970.884000003</v>
      </c>
      <c r="V165" s="63">
        <v>3688850.1612999998</v>
      </c>
      <c r="W165" s="63">
        <v>3325411.0257000001</v>
      </c>
      <c r="X165" s="63">
        <f t="shared" si="49"/>
        <v>1662705.5128500001</v>
      </c>
      <c r="Y165" s="63">
        <f t="shared" si="42"/>
        <v>1662705.5128500001</v>
      </c>
      <c r="Z165" s="63">
        <v>88703690.277999997</v>
      </c>
      <c r="AA165" s="68">
        <f t="shared" si="38"/>
        <v>204902280.14214998</v>
      </c>
    </row>
    <row r="166" spans="1:27" ht="24.9" customHeight="1">
      <c r="A166" s="176"/>
      <c r="B166" s="178"/>
      <c r="C166" s="59">
        <v>12</v>
      </c>
      <c r="D166" s="63" t="s">
        <v>449</v>
      </c>
      <c r="E166" s="63">
        <v>82570381.809900001</v>
      </c>
      <c r="F166" s="63">
        <v>0</v>
      </c>
      <c r="G166" s="63">
        <v>37055219.248099998</v>
      </c>
      <c r="H166" s="63">
        <v>3801632.9884000001</v>
      </c>
      <c r="I166" s="63">
        <v>3588768.0317000002</v>
      </c>
      <c r="J166" s="63">
        <v>0</v>
      </c>
      <c r="K166" s="63">
        <f t="shared" si="44"/>
        <v>3588768.0317000002</v>
      </c>
      <c r="L166" s="63">
        <v>93560858.206</v>
      </c>
      <c r="M166" s="68">
        <f t="shared" si="39"/>
        <v>220576860.2841</v>
      </c>
      <c r="N166" s="67"/>
      <c r="O166" s="178"/>
      <c r="P166" s="69">
        <v>9</v>
      </c>
      <c r="Q166" s="178"/>
      <c r="R166" s="63" t="s">
        <v>450</v>
      </c>
      <c r="S166" s="63">
        <v>82559841.805899993</v>
      </c>
      <c r="T166" s="63">
        <v>0</v>
      </c>
      <c r="U166" s="63">
        <v>37050489.196500003</v>
      </c>
      <c r="V166" s="63">
        <v>3946080.5048000002</v>
      </c>
      <c r="W166" s="63">
        <v>3588309.9301</v>
      </c>
      <c r="X166" s="63">
        <f t="shared" si="49"/>
        <v>1794154.96505</v>
      </c>
      <c r="Y166" s="63">
        <f t="shared" si="42"/>
        <v>1794154.96505</v>
      </c>
      <c r="Z166" s="63">
        <v>95319739.707399994</v>
      </c>
      <c r="AA166" s="68">
        <f t="shared" si="38"/>
        <v>220670306.17965001</v>
      </c>
    </row>
    <row r="167" spans="1:27" ht="24.9" customHeight="1">
      <c r="A167" s="176"/>
      <c r="B167" s="178"/>
      <c r="C167" s="59">
        <v>13</v>
      </c>
      <c r="D167" s="63" t="s">
        <v>451</v>
      </c>
      <c r="E167" s="63">
        <v>95266988.420000002</v>
      </c>
      <c r="F167" s="63">
        <v>0</v>
      </c>
      <c r="G167" s="63">
        <v>42753092.157600001</v>
      </c>
      <c r="H167" s="63">
        <v>4550933.2229000004</v>
      </c>
      <c r="I167" s="63">
        <v>4140602.4172999999</v>
      </c>
      <c r="J167" s="63">
        <v>0</v>
      </c>
      <c r="K167" s="63">
        <f t="shared" si="44"/>
        <v>4140602.4172999999</v>
      </c>
      <c r="L167" s="63">
        <v>112833107.8259</v>
      </c>
      <c r="M167" s="68">
        <f t="shared" si="39"/>
        <v>259544724.04369998</v>
      </c>
      <c r="N167" s="67"/>
      <c r="O167" s="178"/>
      <c r="P167" s="69">
        <v>10</v>
      </c>
      <c r="Q167" s="178"/>
      <c r="R167" s="63" t="s">
        <v>452</v>
      </c>
      <c r="S167" s="63">
        <v>90921577.486100003</v>
      </c>
      <c r="T167" s="63">
        <v>0</v>
      </c>
      <c r="U167" s="63">
        <v>40802996.356200002</v>
      </c>
      <c r="V167" s="63">
        <v>4191488.9038</v>
      </c>
      <c r="W167" s="63">
        <v>3951737.2152999998</v>
      </c>
      <c r="X167" s="63">
        <f t="shared" si="49"/>
        <v>1975868.6076499999</v>
      </c>
      <c r="Y167" s="63">
        <f t="shared" si="42"/>
        <v>1975868.6076499999</v>
      </c>
      <c r="Z167" s="63">
        <v>101631724.8178</v>
      </c>
      <c r="AA167" s="68">
        <f t="shared" si="38"/>
        <v>239523656.17155004</v>
      </c>
    </row>
    <row r="168" spans="1:27" ht="24.9" customHeight="1">
      <c r="A168" s="176"/>
      <c r="B168" s="178"/>
      <c r="C168" s="59">
        <v>14</v>
      </c>
      <c r="D168" s="63" t="s">
        <v>453</v>
      </c>
      <c r="E168" s="63">
        <v>84211054.062900007</v>
      </c>
      <c r="F168" s="63">
        <v>0</v>
      </c>
      <c r="G168" s="63">
        <v>37791505.900899999</v>
      </c>
      <c r="H168" s="63">
        <v>3551847.0074</v>
      </c>
      <c r="I168" s="63">
        <v>3660076.7988999998</v>
      </c>
      <c r="J168" s="63">
        <v>0</v>
      </c>
      <c r="K168" s="63">
        <f t="shared" si="44"/>
        <v>3660076.7988999998</v>
      </c>
      <c r="L168" s="63">
        <v>87136280.241099998</v>
      </c>
      <c r="M168" s="68">
        <f t="shared" si="39"/>
        <v>216350764.01120001</v>
      </c>
      <c r="N168" s="67"/>
      <c r="O168" s="178"/>
      <c r="P168" s="69">
        <v>11</v>
      </c>
      <c r="Q168" s="178"/>
      <c r="R168" s="63" t="s">
        <v>454</v>
      </c>
      <c r="S168" s="63">
        <v>88811715.556799993</v>
      </c>
      <c r="T168" s="63">
        <v>0</v>
      </c>
      <c r="U168" s="63">
        <v>39856150.832900003</v>
      </c>
      <c r="V168" s="63">
        <v>3846748.1412</v>
      </c>
      <c r="W168" s="63">
        <v>3860035.9917000001</v>
      </c>
      <c r="X168" s="63">
        <f t="shared" si="49"/>
        <v>1930017.9958500001</v>
      </c>
      <c r="Y168" s="63">
        <f t="shared" si="42"/>
        <v>1930017.9958500001</v>
      </c>
      <c r="Z168" s="63">
        <v>92764878.494200006</v>
      </c>
      <c r="AA168" s="68">
        <f t="shared" si="38"/>
        <v>227209511.02095002</v>
      </c>
    </row>
    <row r="169" spans="1:27" ht="24.9" customHeight="1">
      <c r="A169" s="176"/>
      <c r="B169" s="178"/>
      <c r="C169" s="59">
        <v>15</v>
      </c>
      <c r="D169" s="63" t="s">
        <v>455</v>
      </c>
      <c r="E169" s="63">
        <v>77497710.956</v>
      </c>
      <c r="F169" s="63">
        <v>0</v>
      </c>
      <c r="G169" s="63">
        <v>34778750.052299999</v>
      </c>
      <c r="H169" s="63">
        <v>3310972.8270999999</v>
      </c>
      <c r="I169" s="63">
        <v>3368293.8303</v>
      </c>
      <c r="J169" s="63">
        <v>0</v>
      </c>
      <c r="K169" s="63">
        <f t="shared" si="44"/>
        <v>3368293.8303</v>
      </c>
      <c r="L169" s="63">
        <v>80940916.7315</v>
      </c>
      <c r="M169" s="68">
        <f t="shared" si="39"/>
        <v>199896644.39719999</v>
      </c>
      <c r="N169" s="67"/>
      <c r="O169" s="178"/>
      <c r="P169" s="69">
        <v>12</v>
      </c>
      <c r="Q169" s="178"/>
      <c r="R169" s="63" t="s">
        <v>456</v>
      </c>
      <c r="S169" s="63">
        <v>103343161.88519999</v>
      </c>
      <c r="T169" s="63">
        <v>0</v>
      </c>
      <c r="U169" s="63">
        <v>46377447.185000002</v>
      </c>
      <c r="V169" s="63">
        <v>4669420.2768000001</v>
      </c>
      <c r="W169" s="63">
        <v>4491618.2721999995</v>
      </c>
      <c r="X169" s="63">
        <f t="shared" si="49"/>
        <v>2245809.1360999998</v>
      </c>
      <c r="Y169" s="63">
        <f t="shared" si="42"/>
        <v>2245809.1360999998</v>
      </c>
      <c r="Z169" s="63">
        <v>113924277.6532</v>
      </c>
      <c r="AA169" s="68">
        <f t="shared" si="38"/>
        <v>270560116.13629997</v>
      </c>
    </row>
    <row r="170" spans="1:27" ht="24.9" customHeight="1">
      <c r="A170" s="176"/>
      <c r="B170" s="178"/>
      <c r="C170" s="59">
        <v>16</v>
      </c>
      <c r="D170" s="63" t="s">
        <v>457</v>
      </c>
      <c r="E170" s="63">
        <v>113555838.01440001</v>
      </c>
      <c r="F170" s="63">
        <v>0</v>
      </c>
      <c r="G170" s="63">
        <v>50960603.3336</v>
      </c>
      <c r="H170" s="63">
        <v>4100479.2146000001</v>
      </c>
      <c r="I170" s="63">
        <v>4935493.2403999995</v>
      </c>
      <c r="J170" s="63">
        <v>0</v>
      </c>
      <c r="K170" s="63">
        <f t="shared" si="44"/>
        <v>4935493.2403999995</v>
      </c>
      <c r="L170" s="63">
        <v>101247281.8909</v>
      </c>
      <c r="M170" s="68">
        <f t="shared" si="39"/>
        <v>274799695.69389999</v>
      </c>
      <c r="N170" s="67"/>
      <c r="O170" s="178"/>
      <c r="P170" s="69">
        <v>13</v>
      </c>
      <c r="Q170" s="178"/>
      <c r="R170" s="63" t="s">
        <v>458</v>
      </c>
      <c r="S170" s="63">
        <v>105861744.65710001</v>
      </c>
      <c r="T170" s="63">
        <v>0</v>
      </c>
      <c r="U170" s="63">
        <v>47507714.9005</v>
      </c>
      <c r="V170" s="63">
        <v>4436410.9046999998</v>
      </c>
      <c r="W170" s="63">
        <v>4601083.7867000001</v>
      </c>
      <c r="X170" s="63">
        <f t="shared" si="49"/>
        <v>2300541.89335</v>
      </c>
      <c r="Y170" s="63">
        <f t="shared" si="42"/>
        <v>2300541.89335</v>
      </c>
      <c r="Z170" s="63">
        <v>107931199.611</v>
      </c>
      <c r="AA170" s="68">
        <f t="shared" si="38"/>
        <v>268037611.96665004</v>
      </c>
    </row>
    <row r="171" spans="1:27" ht="24.9" customHeight="1">
      <c r="A171" s="176"/>
      <c r="B171" s="178"/>
      <c r="C171" s="59">
        <v>17</v>
      </c>
      <c r="D171" s="63" t="s">
        <v>459</v>
      </c>
      <c r="E171" s="63">
        <v>117030834.5139</v>
      </c>
      <c r="F171" s="63">
        <v>0</v>
      </c>
      <c r="G171" s="63">
        <v>52520082.100100003</v>
      </c>
      <c r="H171" s="63">
        <v>4490422.0146000003</v>
      </c>
      <c r="I171" s="63">
        <v>5086527.4983999999</v>
      </c>
      <c r="J171" s="63">
        <v>0</v>
      </c>
      <c r="K171" s="63">
        <f t="shared" si="44"/>
        <v>5086527.4983999999</v>
      </c>
      <c r="L171" s="63">
        <v>111276739.55419999</v>
      </c>
      <c r="M171" s="68">
        <f t="shared" si="39"/>
        <v>290404605.68120003</v>
      </c>
      <c r="N171" s="67"/>
      <c r="O171" s="178"/>
      <c r="P171" s="69">
        <v>14</v>
      </c>
      <c r="Q171" s="178"/>
      <c r="R171" s="63" t="s">
        <v>460</v>
      </c>
      <c r="S171" s="63">
        <v>117217046.9463</v>
      </c>
      <c r="T171" s="63">
        <v>0</v>
      </c>
      <c r="U171" s="63">
        <v>52603648.8992</v>
      </c>
      <c r="V171" s="63">
        <v>4582965.0941000003</v>
      </c>
      <c r="W171" s="63">
        <v>5094620.8754000003</v>
      </c>
      <c r="X171" s="63">
        <f t="shared" si="49"/>
        <v>2547310.4377000001</v>
      </c>
      <c r="Y171" s="63">
        <f t="shared" si="42"/>
        <v>2547310.4377000001</v>
      </c>
      <c r="Z171" s="63">
        <v>111700621.786</v>
      </c>
      <c r="AA171" s="68">
        <f t="shared" si="38"/>
        <v>288651593.16329998</v>
      </c>
    </row>
    <row r="172" spans="1:27" ht="24.9" customHeight="1">
      <c r="A172" s="176"/>
      <c r="B172" s="178"/>
      <c r="C172" s="59">
        <v>18</v>
      </c>
      <c r="D172" s="63" t="s">
        <v>461</v>
      </c>
      <c r="E172" s="63">
        <v>65162825.951300003</v>
      </c>
      <c r="F172" s="63">
        <v>0</v>
      </c>
      <c r="G172" s="63">
        <v>29243207.4252</v>
      </c>
      <c r="H172" s="63">
        <v>3275548.2137000002</v>
      </c>
      <c r="I172" s="63">
        <v>2832181.0013000001</v>
      </c>
      <c r="J172" s="63">
        <v>0</v>
      </c>
      <c r="K172" s="63">
        <f t="shared" si="44"/>
        <v>2832181.0013000001</v>
      </c>
      <c r="L172" s="63">
        <v>80029783.970799997</v>
      </c>
      <c r="M172" s="68">
        <f t="shared" si="39"/>
        <v>180543546.56230003</v>
      </c>
      <c r="N172" s="67"/>
      <c r="O172" s="178"/>
      <c r="P172" s="69">
        <v>15</v>
      </c>
      <c r="Q172" s="178"/>
      <c r="R172" s="63" t="s">
        <v>462</v>
      </c>
      <c r="S172" s="63">
        <v>138308827.40099999</v>
      </c>
      <c r="T172" s="63">
        <v>0</v>
      </c>
      <c r="U172" s="63">
        <v>62069035.057700001</v>
      </c>
      <c r="V172" s="63">
        <v>4711506.0695000002</v>
      </c>
      <c r="W172" s="63">
        <v>6011335.8737000003</v>
      </c>
      <c r="X172" s="63">
        <f t="shared" si="49"/>
        <v>3005667.9368500002</v>
      </c>
      <c r="Y172" s="63">
        <f t="shared" si="42"/>
        <v>3005667.9368500002</v>
      </c>
      <c r="Z172" s="63">
        <v>115006738.1473</v>
      </c>
      <c r="AA172" s="68">
        <f t="shared" si="38"/>
        <v>323101774.61234999</v>
      </c>
    </row>
    <row r="173" spans="1:27" ht="24.9" customHeight="1">
      <c r="A173" s="176"/>
      <c r="B173" s="178"/>
      <c r="C173" s="59">
        <v>19</v>
      </c>
      <c r="D173" s="63" t="s">
        <v>463</v>
      </c>
      <c r="E173" s="63">
        <v>87787001.341700003</v>
      </c>
      <c r="F173" s="63">
        <v>0</v>
      </c>
      <c r="G173" s="63">
        <v>39396288.481799997</v>
      </c>
      <c r="H173" s="63">
        <v>3663166.1962000001</v>
      </c>
      <c r="I173" s="63">
        <v>3815498.6946999999</v>
      </c>
      <c r="J173" s="63">
        <v>0</v>
      </c>
      <c r="K173" s="63">
        <f t="shared" si="44"/>
        <v>3815498.6946999999</v>
      </c>
      <c r="L173" s="63">
        <v>89999446.558799997</v>
      </c>
      <c r="M173" s="68">
        <f t="shared" si="39"/>
        <v>224661401.27319998</v>
      </c>
      <c r="N173" s="67"/>
      <c r="O173" s="178"/>
      <c r="P173" s="69">
        <v>16</v>
      </c>
      <c r="Q173" s="178"/>
      <c r="R173" s="63" t="s">
        <v>464</v>
      </c>
      <c r="S173" s="63">
        <v>87595434.718400002</v>
      </c>
      <c r="T173" s="63">
        <v>0</v>
      </c>
      <c r="U173" s="63">
        <v>39310318.875500001</v>
      </c>
      <c r="V173" s="63">
        <v>4599444.9177000001</v>
      </c>
      <c r="W173" s="63">
        <v>3807172.6079000002</v>
      </c>
      <c r="X173" s="63">
        <f t="shared" si="49"/>
        <v>1903586.3039500001</v>
      </c>
      <c r="Y173" s="63">
        <f t="shared" si="42"/>
        <v>1903586.3039500001</v>
      </c>
      <c r="Z173" s="63">
        <v>112124488.2949</v>
      </c>
      <c r="AA173" s="68">
        <f t="shared" si="38"/>
        <v>245533273.11044997</v>
      </c>
    </row>
    <row r="174" spans="1:27" ht="24.9" customHeight="1">
      <c r="A174" s="176"/>
      <c r="B174" s="178"/>
      <c r="C174" s="59">
        <v>20</v>
      </c>
      <c r="D174" s="63" t="s">
        <v>465</v>
      </c>
      <c r="E174" s="63">
        <v>103886402.96269999</v>
      </c>
      <c r="F174" s="63">
        <v>0</v>
      </c>
      <c r="G174" s="63">
        <v>46621238.200599998</v>
      </c>
      <c r="H174" s="63">
        <v>3965829.4101</v>
      </c>
      <c r="I174" s="63">
        <v>4515229.2348999996</v>
      </c>
      <c r="J174" s="63">
        <v>0</v>
      </c>
      <c r="K174" s="63">
        <f t="shared" si="44"/>
        <v>4515229.2348999996</v>
      </c>
      <c r="L174" s="63">
        <v>97784044.427599996</v>
      </c>
      <c r="M174" s="68">
        <f t="shared" si="39"/>
        <v>256772744.23589998</v>
      </c>
      <c r="N174" s="67"/>
      <c r="O174" s="178"/>
      <c r="P174" s="69">
        <v>17</v>
      </c>
      <c r="Q174" s="178"/>
      <c r="R174" s="63" t="s">
        <v>466</v>
      </c>
      <c r="S174" s="63">
        <v>118893361.235</v>
      </c>
      <c r="T174" s="63">
        <v>0</v>
      </c>
      <c r="U174" s="63">
        <v>53355930.675399996</v>
      </c>
      <c r="V174" s="63">
        <v>4958126.3414000003</v>
      </c>
      <c r="W174" s="63">
        <v>5167478.7572999997</v>
      </c>
      <c r="X174" s="63">
        <f t="shared" si="49"/>
        <v>2583739.3786499999</v>
      </c>
      <c r="Y174" s="63">
        <f t="shared" si="42"/>
        <v>2583739.3786499999</v>
      </c>
      <c r="Z174" s="63">
        <v>121349893.0309</v>
      </c>
      <c r="AA174" s="68">
        <f t="shared" si="38"/>
        <v>301141050.66135001</v>
      </c>
    </row>
    <row r="175" spans="1:27" ht="24.9" customHeight="1">
      <c r="A175" s="176"/>
      <c r="B175" s="178"/>
      <c r="C175" s="59">
        <v>21</v>
      </c>
      <c r="D175" s="63" t="s">
        <v>467</v>
      </c>
      <c r="E175" s="63">
        <v>151283427.0521</v>
      </c>
      <c r="F175" s="63">
        <v>0</v>
      </c>
      <c r="G175" s="63">
        <v>67891663.271200001</v>
      </c>
      <c r="H175" s="63">
        <v>7108957.9911000002</v>
      </c>
      <c r="I175" s="63">
        <v>6575252.7096999995</v>
      </c>
      <c r="J175" s="63">
        <v>0</v>
      </c>
      <c r="K175" s="63">
        <f t="shared" si="44"/>
        <v>6575252.7096999995</v>
      </c>
      <c r="L175" s="63">
        <v>178626350.09720001</v>
      </c>
      <c r="M175" s="68">
        <f t="shared" si="39"/>
        <v>411485651.12129998</v>
      </c>
      <c r="N175" s="67"/>
      <c r="O175" s="178"/>
      <c r="P175" s="69">
        <v>18</v>
      </c>
      <c r="Q175" s="178"/>
      <c r="R175" s="63" t="s">
        <v>468</v>
      </c>
      <c r="S175" s="63">
        <v>80309910.999899998</v>
      </c>
      <c r="T175" s="63">
        <v>0</v>
      </c>
      <c r="U175" s="63">
        <v>36040784.778499998</v>
      </c>
      <c r="V175" s="63">
        <v>3793359.7781000002</v>
      </c>
      <c r="W175" s="63">
        <v>3490520.8733999999</v>
      </c>
      <c r="X175" s="63">
        <f t="shared" si="49"/>
        <v>1745260.4367</v>
      </c>
      <c r="Y175" s="63">
        <f t="shared" si="42"/>
        <v>1745260.4367</v>
      </c>
      <c r="Z175" s="63">
        <v>91391712.155300006</v>
      </c>
      <c r="AA175" s="68">
        <f t="shared" si="38"/>
        <v>213281028.14850003</v>
      </c>
    </row>
    <row r="176" spans="1:27" ht="24.9" customHeight="1">
      <c r="A176" s="176"/>
      <c r="B176" s="178"/>
      <c r="C176" s="59">
        <v>22</v>
      </c>
      <c r="D176" s="63" t="s">
        <v>469</v>
      </c>
      <c r="E176" s="63">
        <v>94470312.156200007</v>
      </c>
      <c r="F176" s="63">
        <v>0</v>
      </c>
      <c r="G176" s="63">
        <v>42395566.698899999</v>
      </c>
      <c r="H176" s="63">
        <v>3876290.9586999998</v>
      </c>
      <c r="I176" s="63">
        <v>4105976.3657</v>
      </c>
      <c r="J176" s="63">
        <v>0</v>
      </c>
      <c r="K176" s="63">
        <f t="shared" si="44"/>
        <v>4105976.3657</v>
      </c>
      <c r="L176" s="63">
        <v>95481085.871999994</v>
      </c>
      <c r="M176" s="68">
        <f t="shared" si="39"/>
        <v>240329232.05150002</v>
      </c>
      <c r="N176" s="67"/>
      <c r="O176" s="178"/>
      <c r="P176" s="69">
        <v>19</v>
      </c>
      <c r="Q176" s="178"/>
      <c r="R176" s="63" t="s">
        <v>470</v>
      </c>
      <c r="S176" s="63">
        <v>92427457.780900002</v>
      </c>
      <c r="T176" s="63">
        <v>0</v>
      </c>
      <c r="U176" s="63">
        <v>41478792.244099997</v>
      </c>
      <c r="V176" s="63">
        <v>4242123.7594999997</v>
      </c>
      <c r="W176" s="63">
        <v>4017187.5007000002</v>
      </c>
      <c r="X176" s="63">
        <f t="shared" si="49"/>
        <v>2008593.7503500001</v>
      </c>
      <c r="Y176" s="63">
        <f t="shared" si="42"/>
        <v>2008593.7503500001</v>
      </c>
      <c r="Z176" s="63">
        <v>102934070.03910001</v>
      </c>
      <c r="AA176" s="68">
        <f t="shared" si="38"/>
        <v>243091037.57394999</v>
      </c>
    </row>
    <row r="177" spans="1:27" ht="24.9" customHeight="1">
      <c r="A177" s="176"/>
      <c r="B177" s="178"/>
      <c r="C177" s="59">
        <v>23</v>
      </c>
      <c r="D177" s="63" t="s">
        <v>471</v>
      </c>
      <c r="E177" s="63">
        <v>87972575.869200006</v>
      </c>
      <c r="F177" s="63">
        <v>0</v>
      </c>
      <c r="G177" s="63">
        <v>39479569.007600002</v>
      </c>
      <c r="H177" s="63">
        <v>3771459.8245999999</v>
      </c>
      <c r="I177" s="63">
        <v>3823564.3462999999</v>
      </c>
      <c r="J177" s="63">
        <v>0</v>
      </c>
      <c r="K177" s="63">
        <f t="shared" si="44"/>
        <v>3823564.3462999999</v>
      </c>
      <c r="L177" s="63">
        <v>92784794.463</v>
      </c>
      <c r="M177" s="68">
        <f t="shared" si="39"/>
        <v>227831963.51069999</v>
      </c>
      <c r="N177" s="67"/>
      <c r="O177" s="178"/>
      <c r="P177" s="69">
        <v>20</v>
      </c>
      <c r="Q177" s="178"/>
      <c r="R177" s="63" t="s">
        <v>472</v>
      </c>
      <c r="S177" s="63">
        <v>106604721.2816</v>
      </c>
      <c r="T177" s="63">
        <v>1E-4</v>
      </c>
      <c r="U177" s="63">
        <v>47841141.501100004</v>
      </c>
      <c r="V177" s="63">
        <v>4438686.2581000002</v>
      </c>
      <c r="W177" s="63">
        <v>4633375.8835000005</v>
      </c>
      <c r="X177" s="63">
        <f t="shared" si="49"/>
        <v>2316687.9417500002</v>
      </c>
      <c r="Y177" s="63">
        <f t="shared" si="42"/>
        <v>2316687.9417500002</v>
      </c>
      <c r="Z177" s="63">
        <v>107989722.4506</v>
      </c>
      <c r="AA177" s="68">
        <f t="shared" si="38"/>
        <v>269190959.43325001</v>
      </c>
    </row>
    <row r="178" spans="1:27" ht="24.9" customHeight="1">
      <c r="A178" s="176"/>
      <c r="B178" s="178"/>
      <c r="C178" s="59">
        <v>24</v>
      </c>
      <c r="D178" s="63" t="s">
        <v>473</v>
      </c>
      <c r="E178" s="63">
        <v>85869575.042899996</v>
      </c>
      <c r="F178" s="63">
        <v>0</v>
      </c>
      <c r="G178" s="63">
        <v>38535802.5506</v>
      </c>
      <c r="H178" s="63">
        <v>3715375.6623999998</v>
      </c>
      <c r="I178" s="63">
        <v>3732161.3278000001</v>
      </c>
      <c r="J178" s="63">
        <v>0</v>
      </c>
      <c r="K178" s="63">
        <f t="shared" si="44"/>
        <v>3732161.3278000001</v>
      </c>
      <c r="L178" s="63">
        <v>91342291.281499997</v>
      </c>
      <c r="M178" s="68">
        <f t="shared" si="39"/>
        <v>223195205.86519998</v>
      </c>
      <c r="N178" s="67"/>
      <c r="O178" s="178"/>
      <c r="P178" s="69">
        <v>21</v>
      </c>
      <c r="Q178" s="178"/>
      <c r="R178" s="63" t="s">
        <v>474</v>
      </c>
      <c r="S178" s="63">
        <v>100286312.9897</v>
      </c>
      <c r="T178" s="63">
        <v>0</v>
      </c>
      <c r="U178" s="63">
        <v>45005621.070900001</v>
      </c>
      <c r="V178" s="63">
        <v>4390244.3152999999</v>
      </c>
      <c r="W178" s="63">
        <v>4358758.0218000002</v>
      </c>
      <c r="X178" s="63">
        <f t="shared" si="49"/>
        <v>2179379.0109000001</v>
      </c>
      <c r="Y178" s="63">
        <f t="shared" si="42"/>
        <v>2179379.0109000001</v>
      </c>
      <c r="Z178" s="63">
        <v>106743779.6762</v>
      </c>
      <c r="AA178" s="68">
        <f t="shared" si="38"/>
        <v>258605337.06299999</v>
      </c>
    </row>
    <row r="179" spans="1:27" ht="24.9" customHeight="1">
      <c r="A179" s="176"/>
      <c r="B179" s="178"/>
      <c r="C179" s="59">
        <v>25</v>
      </c>
      <c r="D179" s="63" t="s">
        <v>475</v>
      </c>
      <c r="E179" s="63">
        <v>98206353.661500007</v>
      </c>
      <c r="F179" s="63">
        <v>0</v>
      </c>
      <c r="G179" s="63">
        <v>44072194.977300003</v>
      </c>
      <c r="H179" s="63">
        <v>4764181.6458999999</v>
      </c>
      <c r="I179" s="63">
        <v>4268356.4590999996</v>
      </c>
      <c r="J179" s="63">
        <v>0</v>
      </c>
      <c r="K179" s="63">
        <f t="shared" si="44"/>
        <v>4268356.4590999996</v>
      </c>
      <c r="L179" s="63">
        <v>118317927.7281</v>
      </c>
      <c r="M179" s="68">
        <f t="shared" si="39"/>
        <v>269629014.47190005</v>
      </c>
      <c r="N179" s="67"/>
      <c r="O179" s="178"/>
      <c r="P179" s="69">
        <v>22</v>
      </c>
      <c r="Q179" s="178"/>
      <c r="R179" s="63" t="s">
        <v>476</v>
      </c>
      <c r="S179" s="63">
        <v>118553787.6441</v>
      </c>
      <c r="T179" s="63">
        <v>0</v>
      </c>
      <c r="U179" s="63">
        <v>53203539.786799997</v>
      </c>
      <c r="V179" s="63">
        <v>4879535.9670000002</v>
      </c>
      <c r="W179" s="63">
        <v>5152719.8229</v>
      </c>
      <c r="X179" s="63">
        <f t="shared" si="49"/>
        <v>2576359.91145</v>
      </c>
      <c r="Y179" s="63">
        <f t="shared" si="42"/>
        <v>2576359.91145</v>
      </c>
      <c r="Z179" s="63">
        <v>119328522.6313</v>
      </c>
      <c r="AA179" s="68">
        <f t="shared" si="38"/>
        <v>298541745.94064999</v>
      </c>
    </row>
    <row r="180" spans="1:27" ht="24.9" customHeight="1">
      <c r="A180" s="176"/>
      <c r="B180" s="178"/>
      <c r="C180" s="59">
        <v>26</v>
      </c>
      <c r="D180" s="63" t="s">
        <v>477</v>
      </c>
      <c r="E180" s="63">
        <v>85365778.035799995</v>
      </c>
      <c r="F180" s="63">
        <v>0</v>
      </c>
      <c r="G180" s="63">
        <v>38309712.902599998</v>
      </c>
      <c r="H180" s="63">
        <v>3632506.6343999999</v>
      </c>
      <c r="I180" s="63">
        <v>3710264.7281999998</v>
      </c>
      <c r="J180" s="63">
        <v>0</v>
      </c>
      <c r="K180" s="63">
        <f t="shared" si="44"/>
        <v>3710264.7281999998</v>
      </c>
      <c r="L180" s="63">
        <v>89210872.498600006</v>
      </c>
      <c r="M180" s="68">
        <f t="shared" si="39"/>
        <v>220229134.79960001</v>
      </c>
      <c r="N180" s="67"/>
      <c r="O180" s="178"/>
      <c r="P180" s="69">
        <v>23</v>
      </c>
      <c r="Q180" s="178"/>
      <c r="R180" s="63" t="s">
        <v>478</v>
      </c>
      <c r="S180" s="63">
        <v>86701361.865999997</v>
      </c>
      <c r="T180" s="63">
        <v>0</v>
      </c>
      <c r="U180" s="63">
        <v>38909084.621299997</v>
      </c>
      <c r="V180" s="63">
        <v>4724333.7861000001</v>
      </c>
      <c r="W180" s="63">
        <v>3768313.3946000002</v>
      </c>
      <c r="X180" s="63">
        <f t="shared" si="49"/>
        <v>1884156.6973000001</v>
      </c>
      <c r="Y180" s="63">
        <f t="shared" si="42"/>
        <v>1884156.6973000001</v>
      </c>
      <c r="Z180" s="63">
        <v>115336671.2577</v>
      </c>
      <c r="AA180" s="68">
        <f t="shared" si="38"/>
        <v>247555608.22839999</v>
      </c>
    </row>
    <row r="181" spans="1:27" ht="24.9" customHeight="1">
      <c r="A181" s="176"/>
      <c r="B181" s="179"/>
      <c r="C181" s="59">
        <v>27</v>
      </c>
      <c r="D181" s="63" t="s">
        <v>479</v>
      </c>
      <c r="E181" s="63">
        <v>82793349.409899995</v>
      </c>
      <c r="F181" s="63">
        <v>0</v>
      </c>
      <c r="G181" s="63">
        <v>37155280.712200001</v>
      </c>
      <c r="H181" s="63">
        <v>3653265.1115999999</v>
      </c>
      <c r="I181" s="63">
        <v>3598458.9037000001</v>
      </c>
      <c r="J181" s="63">
        <v>0</v>
      </c>
      <c r="K181" s="63">
        <f t="shared" si="44"/>
        <v>3598458.9037000001</v>
      </c>
      <c r="L181" s="63">
        <v>89744787.390699998</v>
      </c>
      <c r="M181" s="68">
        <f t="shared" si="39"/>
        <v>216945141.52809998</v>
      </c>
      <c r="N181" s="67"/>
      <c r="O181" s="178"/>
      <c r="P181" s="69">
        <v>24</v>
      </c>
      <c r="Q181" s="178"/>
      <c r="R181" s="63" t="s">
        <v>480</v>
      </c>
      <c r="S181" s="63">
        <v>70561146.679299995</v>
      </c>
      <c r="T181" s="63">
        <v>0</v>
      </c>
      <c r="U181" s="63">
        <v>31665818.944899999</v>
      </c>
      <c r="V181" s="63">
        <v>3627596.99</v>
      </c>
      <c r="W181" s="63">
        <v>3066808.9687000001</v>
      </c>
      <c r="X181" s="63">
        <f t="shared" si="49"/>
        <v>1533404.48435</v>
      </c>
      <c r="Y181" s="63">
        <f t="shared" si="42"/>
        <v>1533404.48435</v>
      </c>
      <c r="Z181" s="63">
        <v>87128238.471699998</v>
      </c>
      <c r="AA181" s="68">
        <f t="shared" si="38"/>
        <v>194516205.57024997</v>
      </c>
    </row>
    <row r="182" spans="1:27" ht="24.9" customHeight="1">
      <c r="A182" s="59"/>
      <c r="B182" s="171" t="s">
        <v>481</v>
      </c>
      <c r="C182" s="172"/>
      <c r="D182" s="64"/>
      <c r="E182" s="64">
        <f>SUM(E155:E181)</f>
        <v>2557818948.3922005</v>
      </c>
      <c r="F182" s="64">
        <f t="shared" ref="F182:M182" si="50">SUM(F155:F181)</f>
        <v>0</v>
      </c>
      <c r="G182" s="64">
        <f t="shared" si="50"/>
        <v>1147875786.1098001</v>
      </c>
      <c r="H182" s="64">
        <f t="shared" si="50"/>
        <v>110086103.68199997</v>
      </c>
      <c r="I182" s="64">
        <f t="shared" si="50"/>
        <v>111170842.03520003</v>
      </c>
      <c r="J182" s="64">
        <f t="shared" si="50"/>
        <v>0</v>
      </c>
      <c r="K182" s="64">
        <f t="shared" si="50"/>
        <v>111170842.03520003</v>
      </c>
      <c r="L182" s="64">
        <f t="shared" si="50"/>
        <v>2717554204.8511992</v>
      </c>
      <c r="M182" s="64">
        <f t="shared" si="50"/>
        <v>6644505885.0704002</v>
      </c>
      <c r="N182" s="67"/>
      <c r="O182" s="179"/>
      <c r="P182" s="69">
        <v>25</v>
      </c>
      <c r="Q182" s="179"/>
      <c r="R182" s="63" t="s">
        <v>482</v>
      </c>
      <c r="S182" s="63">
        <v>78653853.714300007</v>
      </c>
      <c r="T182" s="63">
        <v>0</v>
      </c>
      <c r="U182" s="63">
        <v>35297593.764200002</v>
      </c>
      <c r="V182" s="63">
        <v>3613079.2464000001</v>
      </c>
      <c r="W182" s="63">
        <v>3418543.4243000001</v>
      </c>
      <c r="X182" s="63">
        <f t="shared" si="49"/>
        <v>1709271.71215</v>
      </c>
      <c r="Y182" s="63">
        <f t="shared" si="42"/>
        <v>1709271.71215</v>
      </c>
      <c r="Z182" s="63">
        <v>86754837.310000002</v>
      </c>
      <c r="AA182" s="68">
        <f t="shared" si="38"/>
        <v>206028635.74705002</v>
      </c>
    </row>
    <row r="183" spans="1:27" ht="24.9" customHeight="1">
      <c r="A183" s="176">
        <v>9</v>
      </c>
      <c r="B183" s="177" t="s">
        <v>483</v>
      </c>
      <c r="C183" s="59">
        <v>1</v>
      </c>
      <c r="D183" s="63" t="s">
        <v>484</v>
      </c>
      <c r="E183" s="63">
        <v>87771946.602599993</v>
      </c>
      <c r="F183" s="63">
        <v>0</v>
      </c>
      <c r="G183" s="63">
        <v>39389532.346799999</v>
      </c>
      <c r="H183" s="63">
        <v>4150984.7796</v>
      </c>
      <c r="I183" s="63">
        <v>3814844.3684999999</v>
      </c>
      <c r="J183" s="63">
        <f t="shared" ref="J183:J226" si="51">I183/2</f>
        <v>1907422.1842499999</v>
      </c>
      <c r="K183" s="63">
        <f t="shared" si="44"/>
        <v>1907422.1842499999</v>
      </c>
      <c r="L183" s="63">
        <v>96138528.248300001</v>
      </c>
      <c r="M183" s="68">
        <f t="shared" si="39"/>
        <v>229358414.16154999</v>
      </c>
      <c r="N183" s="67"/>
      <c r="O183" s="59"/>
      <c r="P183" s="171" t="s">
        <v>485</v>
      </c>
      <c r="Q183" s="173"/>
      <c r="R183" s="64"/>
      <c r="S183" s="64">
        <f>SUM(S158:S182)</f>
        <v>2402850629.8188004</v>
      </c>
      <c r="T183" s="63">
        <v>0</v>
      </c>
      <c r="U183" s="64">
        <f t="shared" ref="U183:V183" si="52">SUM(U158:U182)</f>
        <v>1078330449.2059999</v>
      </c>
      <c r="V183" s="64">
        <f t="shared" si="52"/>
        <v>106037422.07970001</v>
      </c>
      <c r="W183" s="64">
        <f t="shared" ref="W183:AA183" si="53">SUM(W158:W182)</f>
        <v>104435432.3708</v>
      </c>
      <c r="X183" s="64">
        <f t="shared" si="53"/>
        <v>52217716.185400002</v>
      </c>
      <c r="Y183" s="64">
        <f t="shared" si="42"/>
        <v>52217716.185400002</v>
      </c>
      <c r="Z183" s="64">
        <f t="shared" si="53"/>
        <v>2572948664.3169999</v>
      </c>
      <c r="AA183" s="64">
        <f t="shared" si="53"/>
        <v>6212384881.6069002</v>
      </c>
    </row>
    <row r="184" spans="1:27" ht="24.9" customHeight="1">
      <c r="A184" s="176"/>
      <c r="B184" s="178"/>
      <c r="C184" s="59">
        <v>2</v>
      </c>
      <c r="D184" s="63" t="s">
        <v>486</v>
      </c>
      <c r="E184" s="63">
        <v>110328272.0792</v>
      </c>
      <c r="F184" s="63">
        <v>0</v>
      </c>
      <c r="G184" s="63">
        <v>49512164.3081</v>
      </c>
      <c r="H184" s="63">
        <v>4203111.8054999998</v>
      </c>
      <c r="I184" s="63">
        <v>4795213.0915999999</v>
      </c>
      <c r="J184" s="63">
        <f t="shared" si="51"/>
        <v>2397606.5458</v>
      </c>
      <c r="K184" s="63">
        <f t="shared" si="44"/>
        <v>2397606.5458</v>
      </c>
      <c r="L184" s="63">
        <v>97479252.578199998</v>
      </c>
      <c r="M184" s="68">
        <f t="shared" si="39"/>
        <v>263920407.3168</v>
      </c>
      <c r="N184" s="67"/>
      <c r="O184" s="177">
        <v>27</v>
      </c>
      <c r="P184" s="69">
        <v>1</v>
      </c>
      <c r="Q184" s="177" t="s">
        <v>112</v>
      </c>
      <c r="R184" s="63" t="s">
        <v>487</v>
      </c>
      <c r="S184" s="63">
        <v>88305841.683200002</v>
      </c>
      <c r="T184" s="63">
        <v>0</v>
      </c>
      <c r="U184" s="63">
        <v>39629129.146899998</v>
      </c>
      <c r="V184" s="63">
        <v>5677517.9704999998</v>
      </c>
      <c r="W184" s="63">
        <v>3838049.1249000002</v>
      </c>
      <c r="X184" s="63">
        <v>0</v>
      </c>
      <c r="Y184" s="63">
        <f t="shared" si="42"/>
        <v>3838049.1249000002</v>
      </c>
      <c r="Z184" s="63">
        <v>112784227.8152</v>
      </c>
      <c r="AA184" s="68">
        <f t="shared" si="38"/>
        <v>250234765.74070001</v>
      </c>
    </row>
    <row r="185" spans="1:27" ht="24.9" customHeight="1">
      <c r="A185" s="176"/>
      <c r="B185" s="178"/>
      <c r="C185" s="59">
        <v>3</v>
      </c>
      <c r="D185" s="63" t="s">
        <v>488</v>
      </c>
      <c r="E185" s="63">
        <v>105616644.6962</v>
      </c>
      <c r="F185" s="63">
        <v>0</v>
      </c>
      <c r="G185" s="63">
        <v>47397721.067500003</v>
      </c>
      <c r="H185" s="63">
        <v>5194621.7538000001</v>
      </c>
      <c r="I185" s="63">
        <v>4590430.9729000004</v>
      </c>
      <c r="J185" s="63">
        <f t="shared" si="51"/>
        <v>2295215.4864500002</v>
      </c>
      <c r="K185" s="63">
        <f t="shared" si="44"/>
        <v>2295215.4864500002</v>
      </c>
      <c r="L185" s="63">
        <v>122981216.07009999</v>
      </c>
      <c r="M185" s="68">
        <f t="shared" si="39"/>
        <v>283485419.07405001</v>
      </c>
      <c r="N185" s="67"/>
      <c r="O185" s="178"/>
      <c r="P185" s="69">
        <v>2</v>
      </c>
      <c r="Q185" s="178"/>
      <c r="R185" s="63" t="s">
        <v>489</v>
      </c>
      <c r="S185" s="63">
        <v>91162269.778200001</v>
      </c>
      <c r="T185" s="63">
        <v>0</v>
      </c>
      <c r="U185" s="63">
        <v>40911012.153899997</v>
      </c>
      <c r="V185" s="63">
        <v>6081055.1823000005</v>
      </c>
      <c r="W185" s="63">
        <v>3962198.4578999998</v>
      </c>
      <c r="X185" s="63">
        <v>0</v>
      </c>
      <c r="Y185" s="63">
        <f t="shared" si="42"/>
        <v>3962198.4578999998</v>
      </c>
      <c r="Z185" s="63">
        <v>123163338.2414</v>
      </c>
      <c r="AA185" s="68">
        <f t="shared" si="38"/>
        <v>265279873.81369999</v>
      </c>
    </row>
    <row r="186" spans="1:27" ht="24.9" customHeight="1">
      <c r="A186" s="176"/>
      <c r="B186" s="178"/>
      <c r="C186" s="59">
        <v>4</v>
      </c>
      <c r="D186" s="63" t="s">
        <v>490</v>
      </c>
      <c r="E186" s="63">
        <v>68145708.586999997</v>
      </c>
      <c r="F186" s="63">
        <v>0</v>
      </c>
      <c r="G186" s="63">
        <v>30581839.603399999</v>
      </c>
      <c r="H186" s="63">
        <v>3224215.2288000002</v>
      </c>
      <c r="I186" s="63">
        <v>2961826.4457</v>
      </c>
      <c r="J186" s="63">
        <f t="shared" si="51"/>
        <v>1480913.22285</v>
      </c>
      <c r="K186" s="63">
        <f t="shared" si="44"/>
        <v>1480913.22285</v>
      </c>
      <c r="L186" s="63">
        <v>72301709.175600007</v>
      </c>
      <c r="M186" s="68">
        <f t="shared" si="39"/>
        <v>175734385.81765002</v>
      </c>
      <c r="N186" s="67"/>
      <c r="O186" s="178"/>
      <c r="P186" s="69">
        <v>3</v>
      </c>
      <c r="Q186" s="178"/>
      <c r="R186" s="63" t="s">
        <v>491</v>
      </c>
      <c r="S186" s="63">
        <v>140119426.53189999</v>
      </c>
      <c r="T186" s="63">
        <v>0</v>
      </c>
      <c r="U186" s="63">
        <v>62881580.0198</v>
      </c>
      <c r="V186" s="63">
        <v>8358774.5563000003</v>
      </c>
      <c r="W186" s="63">
        <v>6090030.1966000004</v>
      </c>
      <c r="X186" s="63">
        <v>0</v>
      </c>
      <c r="Y186" s="63">
        <f t="shared" si="42"/>
        <v>6090030.1966000004</v>
      </c>
      <c r="Z186" s="63">
        <v>181747033.1552</v>
      </c>
      <c r="AA186" s="68">
        <f t="shared" si="38"/>
        <v>399196844.4598</v>
      </c>
    </row>
    <row r="187" spans="1:27" ht="24.9" customHeight="1">
      <c r="A187" s="176"/>
      <c r="B187" s="178"/>
      <c r="C187" s="59">
        <v>5</v>
      </c>
      <c r="D187" s="63" t="s">
        <v>492</v>
      </c>
      <c r="E187" s="63">
        <v>81404927.654300004</v>
      </c>
      <c r="F187" s="63">
        <v>0</v>
      </c>
      <c r="G187" s="63">
        <v>36532196.848099999</v>
      </c>
      <c r="H187" s="63">
        <v>3829632.341</v>
      </c>
      <c r="I187" s="63">
        <v>3538113.7349999999</v>
      </c>
      <c r="J187" s="63">
        <f t="shared" si="51"/>
        <v>1769056.8674999999</v>
      </c>
      <c r="K187" s="63">
        <f t="shared" si="44"/>
        <v>1769056.8674999999</v>
      </c>
      <c r="L187" s="63">
        <v>87873237.345200002</v>
      </c>
      <c r="M187" s="68">
        <f t="shared" si="39"/>
        <v>211409051.05610001</v>
      </c>
      <c r="N187" s="67"/>
      <c r="O187" s="178"/>
      <c r="P187" s="69">
        <v>4</v>
      </c>
      <c r="Q187" s="178"/>
      <c r="R187" s="63" t="s">
        <v>493</v>
      </c>
      <c r="S187" s="63">
        <v>92129699.217800006</v>
      </c>
      <c r="T187" s="63">
        <v>0</v>
      </c>
      <c r="U187" s="63">
        <v>41345166.740699999</v>
      </c>
      <c r="V187" s="63">
        <v>5516734.5788000003</v>
      </c>
      <c r="W187" s="63">
        <v>4004245.9786999999</v>
      </c>
      <c r="X187" s="63">
        <v>0</v>
      </c>
      <c r="Y187" s="63">
        <f t="shared" si="42"/>
        <v>4004245.9786999999</v>
      </c>
      <c r="Z187" s="63">
        <v>108648825.8531</v>
      </c>
      <c r="AA187" s="68">
        <f t="shared" si="38"/>
        <v>251644672.3691</v>
      </c>
    </row>
    <row r="188" spans="1:27" ht="24.9" customHeight="1">
      <c r="A188" s="176"/>
      <c r="B188" s="178"/>
      <c r="C188" s="59">
        <v>6</v>
      </c>
      <c r="D188" s="63" t="s">
        <v>494</v>
      </c>
      <c r="E188" s="63">
        <v>93650331.148599997</v>
      </c>
      <c r="F188" s="63">
        <v>0</v>
      </c>
      <c r="G188" s="63">
        <v>42027582.739699997</v>
      </c>
      <c r="H188" s="63">
        <v>4351982.5683000004</v>
      </c>
      <c r="I188" s="63">
        <v>4070337.4166999999</v>
      </c>
      <c r="J188" s="63">
        <f t="shared" si="51"/>
        <v>2035168.70835</v>
      </c>
      <c r="K188" s="63">
        <f t="shared" si="44"/>
        <v>2035168.70835</v>
      </c>
      <c r="L188" s="63">
        <v>101308257.78929999</v>
      </c>
      <c r="M188" s="68">
        <f t="shared" si="39"/>
        <v>243373322.95425001</v>
      </c>
      <c r="N188" s="67"/>
      <c r="O188" s="178"/>
      <c r="P188" s="69">
        <v>5</v>
      </c>
      <c r="Q188" s="178"/>
      <c r="R188" s="63" t="s">
        <v>495</v>
      </c>
      <c r="S188" s="63">
        <v>82564670.775900006</v>
      </c>
      <c r="T188" s="63">
        <v>0</v>
      </c>
      <c r="U188" s="63">
        <v>37052656.299800001</v>
      </c>
      <c r="V188" s="63">
        <v>5409759.9959000004</v>
      </c>
      <c r="W188" s="63">
        <v>3588519.8122999999</v>
      </c>
      <c r="X188" s="63">
        <v>0</v>
      </c>
      <c r="Y188" s="63">
        <f t="shared" si="42"/>
        <v>3588519.8122999999</v>
      </c>
      <c r="Z188" s="63">
        <v>105897404.23280001</v>
      </c>
      <c r="AA188" s="68">
        <f t="shared" si="38"/>
        <v>234513011.11670002</v>
      </c>
    </row>
    <row r="189" spans="1:27" ht="24.9" customHeight="1">
      <c r="A189" s="176"/>
      <c r="B189" s="178"/>
      <c r="C189" s="59">
        <v>7</v>
      </c>
      <c r="D189" s="63" t="s">
        <v>496</v>
      </c>
      <c r="E189" s="63">
        <v>107365166.4393</v>
      </c>
      <c r="F189" s="63">
        <v>0</v>
      </c>
      <c r="G189" s="63">
        <v>48182407.478299998</v>
      </c>
      <c r="H189" s="63">
        <v>4491784.8938999996</v>
      </c>
      <c r="I189" s="63">
        <v>4666427.2176000001</v>
      </c>
      <c r="J189" s="63">
        <f t="shared" si="51"/>
        <v>2333213.6088</v>
      </c>
      <c r="K189" s="63">
        <f t="shared" si="44"/>
        <v>2333213.6088</v>
      </c>
      <c r="L189" s="63">
        <v>104904019.79889999</v>
      </c>
      <c r="M189" s="68">
        <f t="shared" si="39"/>
        <v>267276592.21920002</v>
      </c>
      <c r="N189" s="67"/>
      <c r="O189" s="178"/>
      <c r="P189" s="69">
        <v>6</v>
      </c>
      <c r="Q189" s="178"/>
      <c r="R189" s="63" t="s">
        <v>497</v>
      </c>
      <c r="S189" s="63">
        <v>62804863.676200002</v>
      </c>
      <c r="T189" s="63">
        <v>0</v>
      </c>
      <c r="U189" s="63">
        <v>28185021.582199998</v>
      </c>
      <c r="V189" s="63">
        <v>4472462.8139000004</v>
      </c>
      <c r="W189" s="63">
        <v>2729696.5578000001</v>
      </c>
      <c r="X189" s="63">
        <v>0</v>
      </c>
      <c r="Y189" s="63">
        <f t="shared" si="42"/>
        <v>2729696.5578000001</v>
      </c>
      <c r="Z189" s="63">
        <v>81789811.007200003</v>
      </c>
      <c r="AA189" s="68">
        <f t="shared" si="38"/>
        <v>179981855.63729998</v>
      </c>
    </row>
    <row r="190" spans="1:27" ht="24.9" customHeight="1">
      <c r="A190" s="176"/>
      <c r="B190" s="178"/>
      <c r="C190" s="59">
        <v>8</v>
      </c>
      <c r="D190" s="63" t="s">
        <v>498</v>
      </c>
      <c r="E190" s="63">
        <v>85049739.618699998</v>
      </c>
      <c r="F190" s="63">
        <v>0</v>
      </c>
      <c r="G190" s="63">
        <v>38167883.924999997</v>
      </c>
      <c r="H190" s="63">
        <v>4436145.9095999999</v>
      </c>
      <c r="I190" s="63">
        <v>3696528.7063000002</v>
      </c>
      <c r="J190" s="63">
        <f t="shared" si="51"/>
        <v>1848264.3531500001</v>
      </c>
      <c r="K190" s="63">
        <f t="shared" si="44"/>
        <v>1848264.3531500001</v>
      </c>
      <c r="L190" s="63">
        <v>103472966.73819999</v>
      </c>
      <c r="M190" s="68">
        <f t="shared" si="39"/>
        <v>232975000.54464999</v>
      </c>
      <c r="N190" s="67"/>
      <c r="O190" s="178"/>
      <c r="P190" s="69">
        <v>7</v>
      </c>
      <c r="Q190" s="178"/>
      <c r="R190" s="63" t="s">
        <v>499</v>
      </c>
      <c r="S190" s="63">
        <v>61183035.6149</v>
      </c>
      <c r="T190" s="63">
        <v>0</v>
      </c>
      <c r="U190" s="63">
        <v>27457191.662099998</v>
      </c>
      <c r="V190" s="63">
        <v>4511663.1947999997</v>
      </c>
      <c r="W190" s="63">
        <v>2659206.8182999999</v>
      </c>
      <c r="X190" s="63">
        <v>0</v>
      </c>
      <c r="Y190" s="63">
        <f t="shared" si="42"/>
        <v>2659206.8182999999</v>
      </c>
      <c r="Z190" s="63">
        <v>82798057.7553</v>
      </c>
      <c r="AA190" s="68">
        <f t="shared" si="38"/>
        <v>178609155.04539999</v>
      </c>
    </row>
    <row r="191" spans="1:27" ht="24.9" customHeight="1">
      <c r="A191" s="176"/>
      <c r="B191" s="178"/>
      <c r="C191" s="59">
        <v>9</v>
      </c>
      <c r="D191" s="63" t="s">
        <v>500</v>
      </c>
      <c r="E191" s="63">
        <v>90652539.180600002</v>
      </c>
      <c r="F191" s="63">
        <v>0</v>
      </c>
      <c r="G191" s="63">
        <v>40682259.680699997</v>
      </c>
      <c r="H191" s="63">
        <v>4537036.3956000004</v>
      </c>
      <c r="I191" s="63">
        <v>3940043.9657999999</v>
      </c>
      <c r="J191" s="63">
        <f t="shared" si="51"/>
        <v>1970021.9828999999</v>
      </c>
      <c r="K191" s="63">
        <f t="shared" si="44"/>
        <v>1970021.9828999999</v>
      </c>
      <c r="L191" s="63">
        <v>106067903.3742</v>
      </c>
      <c r="M191" s="68">
        <f t="shared" si="39"/>
        <v>243909760.61399996</v>
      </c>
      <c r="N191" s="67"/>
      <c r="O191" s="178"/>
      <c r="P191" s="69">
        <v>8</v>
      </c>
      <c r="Q191" s="178"/>
      <c r="R191" s="63" t="s">
        <v>501</v>
      </c>
      <c r="S191" s="63">
        <v>137383913.60879999</v>
      </c>
      <c r="T191" s="63">
        <v>0</v>
      </c>
      <c r="U191" s="63">
        <v>61653960.274099998</v>
      </c>
      <c r="V191" s="63">
        <v>8344528.8658999996</v>
      </c>
      <c r="W191" s="63">
        <v>5971136.2165000001</v>
      </c>
      <c r="X191" s="63">
        <v>0</v>
      </c>
      <c r="Y191" s="63">
        <f t="shared" si="42"/>
        <v>5971136.2165000001</v>
      </c>
      <c r="Z191" s="63">
        <v>181380629.28960001</v>
      </c>
      <c r="AA191" s="68">
        <f t="shared" si="38"/>
        <v>394734168.25490004</v>
      </c>
    </row>
    <row r="192" spans="1:27" ht="24.9" customHeight="1">
      <c r="A192" s="176"/>
      <c r="B192" s="178"/>
      <c r="C192" s="59">
        <v>10</v>
      </c>
      <c r="D192" s="63" t="s">
        <v>502</v>
      </c>
      <c r="E192" s="63">
        <v>70984471.031399995</v>
      </c>
      <c r="F192" s="63">
        <v>0</v>
      </c>
      <c r="G192" s="63">
        <v>31855794.7731</v>
      </c>
      <c r="H192" s="63">
        <v>3618370.7300999998</v>
      </c>
      <c r="I192" s="63">
        <v>3085207.9741000002</v>
      </c>
      <c r="J192" s="63">
        <f t="shared" si="51"/>
        <v>1542603.9870500001</v>
      </c>
      <c r="K192" s="63">
        <f t="shared" si="44"/>
        <v>1542603.9870500001</v>
      </c>
      <c r="L192" s="63">
        <v>82439518.908000007</v>
      </c>
      <c r="M192" s="68">
        <f t="shared" si="39"/>
        <v>190440759.42965001</v>
      </c>
      <c r="N192" s="67"/>
      <c r="O192" s="178"/>
      <c r="P192" s="69">
        <v>9</v>
      </c>
      <c r="Q192" s="178"/>
      <c r="R192" s="63" t="s">
        <v>503</v>
      </c>
      <c r="S192" s="63">
        <v>81760512.000599995</v>
      </c>
      <c r="T192" s="63">
        <v>0</v>
      </c>
      <c r="U192" s="63">
        <v>36691772.904600002</v>
      </c>
      <c r="V192" s="63">
        <v>4926214.4358000001</v>
      </c>
      <c r="W192" s="63">
        <v>3553568.5471000001</v>
      </c>
      <c r="X192" s="63">
        <v>0</v>
      </c>
      <c r="Y192" s="63">
        <f t="shared" si="42"/>
        <v>3553568.5471000001</v>
      </c>
      <c r="Z192" s="63">
        <v>93460452.651700005</v>
      </c>
      <c r="AA192" s="68">
        <f t="shared" si="38"/>
        <v>220392520.53979999</v>
      </c>
    </row>
    <row r="193" spans="1:27" ht="24.9" customHeight="1">
      <c r="A193" s="176"/>
      <c r="B193" s="178"/>
      <c r="C193" s="59">
        <v>11</v>
      </c>
      <c r="D193" s="63" t="s">
        <v>504</v>
      </c>
      <c r="E193" s="63">
        <v>96857309.807699993</v>
      </c>
      <c r="F193" s="63">
        <v>0</v>
      </c>
      <c r="G193" s="63">
        <v>43466782.7861</v>
      </c>
      <c r="H193" s="63">
        <v>4295923.1382999998</v>
      </c>
      <c r="I193" s="63">
        <v>4209722.7778000003</v>
      </c>
      <c r="J193" s="63">
        <f t="shared" si="51"/>
        <v>2104861.3889000001</v>
      </c>
      <c r="K193" s="63">
        <f t="shared" si="44"/>
        <v>2104861.3889000001</v>
      </c>
      <c r="L193" s="63">
        <v>99866390.725600004</v>
      </c>
      <c r="M193" s="68">
        <f t="shared" si="39"/>
        <v>246591267.84660003</v>
      </c>
      <c r="N193" s="67"/>
      <c r="O193" s="178"/>
      <c r="P193" s="69">
        <v>10</v>
      </c>
      <c r="Q193" s="178"/>
      <c r="R193" s="63" t="s">
        <v>505</v>
      </c>
      <c r="S193" s="63">
        <v>102151765.1126</v>
      </c>
      <c r="T193" s="63">
        <v>0</v>
      </c>
      <c r="U193" s="63">
        <v>45842782.482699998</v>
      </c>
      <c r="V193" s="63">
        <v>6361830.4863999998</v>
      </c>
      <c r="W193" s="63">
        <v>4439836.4278999995</v>
      </c>
      <c r="X193" s="63">
        <v>0</v>
      </c>
      <c r="Y193" s="63">
        <f t="shared" si="42"/>
        <v>4439836.4278999995</v>
      </c>
      <c r="Z193" s="63">
        <v>130384971.83750001</v>
      </c>
      <c r="AA193" s="68">
        <f t="shared" si="38"/>
        <v>289181186.34710002</v>
      </c>
    </row>
    <row r="194" spans="1:27" ht="24.9" customHeight="1">
      <c r="A194" s="176"/>
      <c r="B194" s="178"/>
      <c r="C194" s="59">
        <v>12</v>
      </c>
      <c r="D194" s="63" t="s">
        <v>506</v>
      </c>
      <c r="E194" s="63">
        <v>83585903.683300003</v>
      </c>
      <c r="F194" s="63">
        <v>0</v>
      </c>
      <c r="G194" s="63">
        <v>37510956.339699998</v>
      </c>
      <c r="H194" s="63">
        <v>3866746.9813000001</v>
      </c>
      <c r="I194" s="63">
        <v>3632905.8007</v>
      </c>
      <c r="J194" s="63">
        <f t="shared" si="51"/>
        <v>1816452.90035</v>
      </c>
      <c r="K194" s="63">
        <f t="shared" si="44"/>
        <v>1816452.90035</v>
      </c>
      <c r="L194" s="63">
        <v>88827838.157000005</v>
      </c>
      <c r="M194" s="68">
        <f t="shared" si="39"/>
        <v>215607898.06165001</v>
      </c>
      <c r="N194" s="67"/>
      <c r="O194" s="178"/>
      <c r="P194" s="69">
        <v>11</v>
      </c>
      <c r="Q194" s="178"/>
      <c r="R194" s="63" t="s">
        <v>507</v>
      </c>
      <c r="S194" s="63">
        <v>78810131.486900002</v>
      </c>
      <c r="T194" s="63">
        <v>0</v>
      </c>
      <c r="U194" s="63">
        <v>35367726.7465</v>
      </c>
      <c r="V194" s="63">
        <v>5287599.9025999997</v>
      </c>
      <c r="W194" s="63">
        <v>3425335.747</v>
      </c>
      <c r="X194" s="63">
        <v>0</v>
      </c>
      <c r="Y194" s="63">
        <f t="shared" si="42"/>
        <v>3425335.747</v>
      </c>
      <c r="Z194" s="63">
        <v>102755406.26970001</v>
      </c>
      <c r="AA194" s="68">
        <f t="shared" si="38"/>
        <v>225646200.15270001</v>
      </c>
    </row>
    <row r="195" spans="1:27" ht="24.9" customHeight="1">
      <c r="A195" s="176"/>
      <c r="B195" s="178"/>
      <c r="C195" s="59">
        <v>13</v>
      </c>
      <c r="D195" s="63" t="s">
        <v>508</v>
      </c>
      <c r="E195" s="63">
        <v>92124295.575599998</v>
      </c>
      <c r="F195" s="63">
        <v>0</v>
      </c>
      <c r="G195" s="63">
        <v>41342741.741099998</v>
      </c>
      <c r="H195" s="63">
        <v>4378866.3625999996</v>
      </c>
      <c r="I195" s="63">
        <v>4004011.1195</v>
      </c>
      <c r="J195" s="63">
        <f t="shared" si="51"/>
        <v>2002005.55975</v>
      </c>
      <c r="K195" s="63">
        <f t="shared" si="44"/>
        <v>2002005.55975</v>
      </c>
      <c r="L195" s="63">
        <v>101999717.862</v>
      </c>
      <c r="M195" s="68">
        <f t="shared" si="39"/>
        <v>241847627.10105002</v>
      </c>
      <c r="N195" s="67"/>
      <c r="O195" s="178"/>
      <c r="P195" s="69">
        <v>12</v>
      </c>
      <c r="Q195" s="178"/>
      <c r="R195" s="63" t="s">
        <v>509</v>
      </c>
      <c r="S195" s="63">
        <v>71201506.405100003</v>
      </c>
      <c r="T195" s="63">
        <v>0</v>
      </c>
      <c r="U195" s="63">
        <v>31953194.024300002</v>
      </c>
      <c r="V195" s="63">
        <v>4996610.2406000001</v>
      </c>
      <c r="W195" s="63">
        <v>3094641.0129</v>
      </c>
      <c r="X195" s="63">
        <v>0</v>
      </c>
      <c r="Y195" s="63">
        <f t="shared" si="42"/>
        <v>3094641.0129</v>
      </c>
      <c r="Z195" s="63">
        <v>95271056.012999997</v>
      </c>
      <c r="AA195" s="68">
        <f t="shared" si="38"/>
        <v>206517007.69589999</v>
      </c>
    </row>
    <row r="196" spans="1:27" ht="24.9" customHeight="1">
      <c r="A196" s="176"/>
      <c r="B196" s="178"/>
      <c r="C196" s="59">
        <v>14</v>
      </c>
      <c r="D196" s="63" t="s">
        <v>510</v>
      </c>
      <c r="E196" s="63">
        <v>87217425.666700006</v>
      </c>
      <c r="F196" s="63">
        <v>0</v>
      </c>
      <c r="G196" s="63">
        <v>39140679.2544</v>
      </c>
      <c r="H196" s="63">
        <v>4277151.4732999997</v>
      </c>
      <c r="I196" s="63">
        <v>3790743.1475999998</v>
      </c>
      <c r="J196" s="63">
        <f t="shared" si="51"/>
        <v>1895371.5737999999</v>
      </c>
      <c r="K196" s="63">
        <f t="shared" si="44"/>
        <v>1895371.5737999999</v>
      </c>
      <c r="L196" s="63">
        <v>99383577.298600003</v>
      </c>
      <c r="M196" s="68">
        <f t="shared" si="39"/>
        <v>231914205.26679999</v>
      </c>
      <c r="N196" s="67"/>
      <c r="O196" s="178"/>
      <c r="P196" s="69">
        <v>13</v>
      </c>
      <c r="Q196" s="178"/>
      <c r="R196" s="63" t="s">
        <v>511</v>
      </c>
      <c r="S196" s="63">
        <v>64206526.566399999</v>
      </c>
      <c r="T196" s="63">
        <v>0</v>
      </c>
      <c r="U196" s="63">
        <v>28814047.687800001</v>
      </c>
      <c r="V196" s="63">
        <v>4575331.8679999998</v>
      </c>
      <c r="W196" s="63">
        <v>2790617.2275999999</v>
      </c>
      <c r="X196" s="63">
        <v>0</v>
      </c>
      <c r="Y196" s="63">
        <f t="shared" si="42"/>
        <v>2790617.2275999999</v>
      </c>
      <c r="Z196" s="63">
        <v>84435637.068900004</v>
      </c>
      <c r="AA196" s="68">
        <f t="shared" si="38"/>
        <v>184822160.41869998</v>
      </c>
    </row>
    <row r="197" spans="1:27" ht="24.9" customHeight="1">
      <c r="A197" s="176"/>
      <c r="B197" s="178"/>
      <c r="C197" s="59">
        <v>15</v>
      </c>
      <c r="D197" s="63" t="s">
        <v>512</v>
      </c>
      <c r="E197" s="63">
        <v>98930306.876100004</v>
      </c>
      <c r="F197" s="63">
        <v>0</v>
      </c>
      <c r="G197" s="63">
        <v>44397084.417099997</v>
      </c>
      <c r="H197" s="63">
        <v>4543747.0392000005</v>
      </c>
      <c r="I197" s="63">
        <v>4299821.7388000004</v>
      </c>
      <c r="J197" s="63">
        <f t="shared" si="51"/>
        <v>2149910.8694000002</v>
      </c>
      <c r="K197" s="63">
        <f t="shared" si="44"/>
        <v>2149910.8694000002</v>
      </c>
      <c r="L197" s="63">
        <v>106240503.3433</v>
      </c>
      <c r="M197" s="68">
        <f t="shared" si="39"/>
        <v>256261552.54510003</v>
      </c>
      <c r="N197" s="67"/>
      <c r="O197" s="178"/>
      <c r="P197" s="69">
        <v>14</v>
      </c>
      <c r="Q197" s="178"/>
      <c r="R197" s="63" t="s">
        <v>513</v>
      </c>
      <c r="S197" s="63">
        <v>73813556.148300007</v>
      </c>
      <c r="T197" s="63">
        <v>0</v>
      </c>
      <c r="U197" s="63">
        <v>33125407.035799999</v>
      </c>
      <c r="V197" s="63">
        <v>4695554.6133000003</v>
      </c>
      <c r="W197" s="63">
        <v>3208168.8955999999</v>
      </c>
      <c r="X197" s="63">
        <v>0</v>
      </c>
      <c r="Y197" s="63">
        <f t="shared" si="42"/>
        <v>3208168.8955999999</v>
      </c>
      <c r="Z197" s="63">
        <v>87527805.802599996</v>
      </c>
      <c r="AA197" s="68">
        <f t="shared" si="38"/>
        <v>202370492.49559999</v>
      </c>
    </row>
    <row r="198" spans="1:27" ht="24.9" customHeight="1">
      <c r="A198" s="176"/>
      <c r="B198" s="178"/>
      <c r="C198" s="59">
        <v>16</v>
      </c>
      <c r="D198" s="63" t="s">
        <v>514</v>
      </c>
      <c r="E198" s="63">
        <v>92977517.040900007</v>
      </c>
      <c r="F198" s="63">
        <v>0</v>
      </c>
      <c r="G198" s="63">
        <v>41725643.064400002</v>
      </c>
      <c r="H198" s="63">
        <v>4374389.8521999996</v>
      </c>
      <c r="I198" s="63">
        <v>4041094.8031000001</v>
      </c>
      <c r="J198" s="63">
        <f t="shared" si="51"/>
        <v>2020547.4015500001</v>
      </c>
      <c r="K198" s="63">
        <f t="shared" si="44"/>
        <v>2020547.4015500001</v>
      </c>
      <c r="L198" s="63">
        <v>101884580.5362</v>
      </c>
      <c r="M198" s="68">
        <f t="shared" si="39"/>
        <v>242982677.89525002</v>
      </c>
      <c r="N198" s="67"/>
      <c r="O198" s="178"/>
      <c r="P198" s="69">
        <v>15</v>
      </c>
      <c r="Q198" s="178"/>
      <c r="R198" s="63" t="s">
        <v>515</v>
      </c>
      <c r="S198" s="63">
        <v>77313657.567699999</v>
      </c>
      <c r="T198" s="63">
        <v>0</v>
      </c>
      <c r="U198" s="63">
        <v>34696152.170299999</v>
      </c>
      <c r="V198" s="63">
        <v>5257871.9166000001</v>
      </c>
      <c r="W198" s="63">
        <v>3360294.2921000002</v>
      </c>
      <c r="X198" s="63">
        <v>0</v>
      </c>
      <c r="Y198" s="63">
        <f t="shared" si="42"/>
        <v>3360294.2921000002</v>
      </c>
      <c r="Z198" s="63">
        <v>101990792.64740001</v>
      </c>
      <c r="AA198" s="68">
        <f t="shared" si="38"/>
        <v>222618768.5941</v>
      </c>
    </row>
    <row r="199" spans="1:27" ht="24.9" customHeight="1">
      <c r="A199" s="176"/>
      <c r="B199" s="178"/>
      <c r="C199" s="59">
        <v>17</v>
      </c>
      <c r="D199" s="63" t="s">
        <v>516</v>
      </c>
      <c r="E199" s="63">
        <v>93344055.483999997</v>
      </c>
      <c r="F199" s="63">
        <v>0</v>
      </c>
      <c r="G199" s="63">
        <v>41890135.0053</v>
      </c>
      <c r="H199" s="63">
        <v>4576772.6387</v>
      </c>
      <c r="I199" s="63">
        <v>4057025.7146999999</v>
      </c>
      <c r="J199" s="63">
        <f t="shared" si="51"/>
        <v>2028512.8573499999</v>
      </c>
      <c r="K199" s="63">
        <f t="shared" si="44"/>
        <v>2028512.8573499999</v>
      </c>
      <c r="L199" s="63">
        <v>107089932.6752</v>
      </c>
      <c r="M199" s="68">
        <f t="shared" si="39"/>
        <v>248929408.66055</v>
      </c>
      <c r="N199" s="67"/>
      <c r="O199" s="178"/>
      <c r="P199" s="69">
        <v>16</v>
      </c>
      <c r="Q199" s="178"/>
      <c r="R199" s="63" t="s">
        <v>517</v>
      </c>
      <c r="S199" s="63">
        <v>93743042.354800001</v>
      </c>
      <c r="T199" s="63">
        <v>0</v>
      </c>
      <c r="U199" s="63">
        <v>42069188.870099999</v>
      </c>
      <c r="V199" s="63">
        <v>5904410.2695000004</v>
      </c>
      <c r="W199" s="63">
        <v>4074366.9367</v>
      </c>
      <c r="X199" s="63">
        <v>0</v>
      </c>
      <c r="Y199" s="63">
        <f t="shared" si="42"/>
        <v>4074366.9367</v>
      </c>
      <c r="Z199" s="63">
        <v>118619972.71600001</v>
      </c>
      <c r="AA199" s="68">
        <f t="shared" ref="AA199:AA262" si="54">S199+T199+U199+V199+Y199+Z199</f>
        <v>264410981.14709997</v>
      </c>
    </row>
    <row r="200" spans="1:27" ht="24.9" customHeight="1">
      <c r="A200" s="176"/>
      <c r="B200" s="179"/>
      <c r="C200" s="59">
        <v>18</v>
      </c>
      <c r="D200" s="63" t="s">
        <v>518</v>
      </c>
      <c r="E200" s="63">
        <v>102938754.03129999</v>
      </c>
      <c r="F200" s="63">
        <v>0</v>
      </c>
      <c r="G200" s="63">
        <v>46195960.538500004</v>
      </c>
      <c r="H200" s="63">
        <v>4695429.0175000001</v>
      </c>
      <c r="I200" s="63">
        <v>4474041.4370999997</v>
      </c>
      <c r="J200" s="63">
        <f t="shared" si="51"/>
        <v>2237020.7185499999</v>
      </c>
      <c r="K200" s="63">
        <f t="shared" si="44"/>
        <v>2237020.7185499999</v>
      </c>
      <c r="L200" s="63">
        <v>110141813.94679999</v>
      </c>
      <c r="M200" s="68">
        <f t="shared" ref="M200:M263" si="55">E200+F200+G200+H200+K200+L200</f>
        <v>266208978.25264999</v>
      </c>
      <c r="N200" s="67"/>
      <c r="O200" s="178"/>
      <c r="P200" s="69">
        <v>17</v>
      </c>
      <c r="Q200" s="178"/>
      <c r="R200" s="63" t="s">
        <v>519</v>
      </c>
      <c r="S200" s="63">
        <v>78695411.928499997</v>
      </c>
      <c r="T200" s="63">
        <v>0</v>
      </c>
      <c r="U200" s="63">
        <v>35316243.898900002</v>
      </c>
      <c r="V200" s="63">
        <v>4920056.1425000001</v>
      </c>
      <c r="W200" s="63">
        <v>3420349.6749</v>
      </c>
      <c r="X200" s="63">
        <v>0</v>
      </c>
      <c r="Y200" s="63">
        <f t="shared" si="42"/>
        <v>3420349.6749</v>
      </c>
      <c r="Z200" s="63">
        <v>93302059.313999996</v>
      </c>
      <c r="AA200" s="68">
        <f t="shared" si="54"/>
        <v>215654120.95879999</v>
      </c>
    </row>
    <row r="201" spans="1:27" ht="24.9" customHeight="1">
      <c r="A201" s="59"/>
      <c r="B201" s="171" t="s">
        <v>520</v>
      </c>
      <c r="C201" s="172"/>
      <c r="D201" s="64"/>
      <c r="E201" s="64">
        <f>SUM(E183:E200)</f>
        <v>1648945315.2035003</v>
      </c>
      <c r="F201" s="64">
        <f t="shared" ref="F201:M201" si="56">SUM(F183:F200)</f>
        <v>0</v>
      </c>
      <c r="G201" s="64">
        <f t="shared" si="56"/>
        <v>739999365.91729987</v>
      </c>
      <c r="H201" s="64">
        <f t="shared" si="56"/>
        <v>77046912.909299999</v>
      </c>
      <c r="I201" s="64">
        <f t="shared" si="56"/>
        <v>71668340.433500007</v>
      </c>
      <c r="J201" s="64">
        <f t="shared" si="56"/>
        <v>35834170.216750003</v>
      </c>
      <c r="K201" s="64">
        <f t="shared" si="56"/>
        <v>35834170.216750003</v>
      </c>
      <c r="L201" s="64">
        <f t="shared" si="56"/>
        <v>1790400964.5706999</v>
      </c>
      <c r="M201" s="64">
        <f t="shared" si="56"/>
        <v>4292226728.8175492</v>
      </c>
      <c r="N201" s="67"/>
      <c r="O201" s="178"/>
      <c r="P201" s="69">
        <v>18</v>
      </c>
      <c r="Q201" s="178"/>
      <c r="R201" s="63" t="s">
        <v>521</v>
      </c>
      <c r="S201" s="63">
        <v>73139198.920300007</v>
      </c>
      <c r="T201" s="63">
        <v>0</v>
      </c>
      <c r="U201" s="63">
        <v>32822774.852299999</v>
      </c>
      <c r="V201" s="63">
        <v>5065761.1963999998</v>
      </c>
      <c r="W201" s="63">
        <v>3178859.2132000001</v>
      </c>
      <c r="X201" s="63">
        <v>0</v>
      </c>
      <c r="Y201" s="63">
        <f t="shared" si="42"/>
        <v>3178859.2132000001</v>
      </c>
      <c r="Z201" s="63">
        <v>97049641.443800002</v>
      </c>
      <c r="AA201" s="68">
        <f t="shared" si="54"/>
        <v>211256235.62600002</v>
      </c>
    </row>
    <row r="202" spans="1:27" ht="24.9" customHeight="1">
      <c r="A202" s="176">
        <v>10</v>
      </c>
      <c r="B202" s="177" t="s">
        <v>522</v>
      </c>
      <c r="C202" s="59">
        <v>1</v>
      </c>
      <c r="D202" s="63" t="s">
        <v>523</v>
      </c>
      <c r="E202" s="63">
        <v>72084014.055600002</v>
      </c>
      <c r="F202" s="63">
        <v>0</v>
      </c>
      <c r="G202" s="63">
        <v>32349238.147700001</v>
      </c>
      <c r="H202" s="63">
        <v>4863906.6256999997</v>
      </c>
      <c r="I202" s="63">
        <v>3132997.5660999999</v>
      </c>
      <c r="J202" s="63">
        <f t="shared" si="51"/>
        <v>1566498.78305</v>
      </c>
      <c r="K202" s="63">
        <f t="shared" ref="K202:K226" si="57">I202-J202</f>
        <v>1566498.78305</v>
      </c>
      <c r="L202" s="77">
        <v>93362688.005500004</v>
      </c>
      <c r="M202" s="68">
        <f t="shared" si="55"/>
        <v>204226345.61755002</v>
      </c>
      <c r="N202" s="67"/>
      <c r="O202" s="178"/>
      <c r="P202" s="69">
        <v>19</v>
      </c>
      <c r="Q202" s="178"/>
      <c r="R202" s="63" t="s">
        <v>524</v>
      </c>
      <c r="S202" s="63">
        <v>69470697.517900005</v>
      </c>
      <c r="T202" s="63">
        <v>0</v>
      </c>
      <c r="U202" s="63">
        <v>31176456.635000002</v>
      </c>
      <c r="V202" s="63">
        <v>4619033.4912999999</v>
      </c>
      <c r="W202" s="63">
        <v>3019414.6246000002</v>
      </c>
      <c r="X202" s="63">
        <v>0</v>
      </c>
      <c r="Y202" s="63">
        <f t="shared" si="42"/>
        <v>3019414.6246000002</v>
      </c>
      <c r="Z202" s="63">
        <v>85559657.260800004</v>
      </c>
      <c r="AA202" s="68">
        <f t="shared" si="54"/>
        <v>193845259.52960002</v>
      </c>
    </row>
    <row r="203" spans="1:27" ht="24.9" customHeight="1">
      <c r="A203" s="176"/>
      <c r="B203" s="178"/>
      <c r="C203" s="59">
        <v>2</v>
      </c>
      <c r="D203" s="63" t="s">
        <v>525</v>
      </c>
      <c r="E203" s="63">
        <v>78568715.237599999</v>
      </c>
      <c r="F203" s="63">
        <v>0</v>
      </c>
      <c r="G203" s="63">
        <v>35259386.057700001</v>
      </c>
      <c r="H203" s="63">
        <v>5159809.7318000002</v>
      </c>
      <c r="I203" s="63">
        <v>3414843.0388000002</v>
      </c>
      <c r="J203" s="63">
        <f t="shared" si="51"/>
        <v>1707421.5194000001</v>
      </c>
      <c r="K203" s="63">
        <f t="shared" si="57"/>
        <v>1707421.5194000001</v>
      </c>
      <c r="L203" s="77">
        <v>100973413.66949999</v>
      </c>
      <c r="M203" s="68">
        <f t="shared" si="55"/>
        <v>221668746.21600002</v>
      </c>
      <c r="N203" s="67"/>
      <c r="O203" s="179"/>
      <c r="P203" s="69">
        <v>20</v>
      </c>
      <c r="Q203" s="179"/>
      <c r="R203" s="63" t="s">
        <v>526</v>
      </c>
      <c r="S203" s="63">
        <v>94225224.583900005</v>
      </c>
      <c r="T203" s="63">
        <v>0</v>
      </c>
      <c r="U203" s="63">
        <v>42285578.425499998</v>
      </c>
      <c r="V203" s="63">
        <v>6106891.9844000004</v>
      </c>
      <c r="W203" s="63">
        <v>4095324.0902999998</v>
      </c>
      <c r="X203" s="63">
        <v>0</v>
      </c>
      <c r="Y203" s="63">
        <f t="shared" si="42"/>
        <v>4095324.0902999998</v>
      </c>
      <c r="Z203" s="63">
        <v>123827869.3263</v>
      </c>
      <c r="AA203" s="68">
        <f t="shared" si="54"/>
        <v>270540888.41040003</v>
      </c>
    </row>
    <row r="204" spans="1:27" ht="24.9" customHeight="1">
      <c r="A204" s="176"/>
      <c r="B204" s="178"/>
      <c r="C204" s="59">
        <v>3</v>
      </c>
      <c r="D204" s="63" t="s">
        <v>527</v>
      </c>
      <c r="E204" s="63">
        <v>67163304.038900003</v>
      </c>
      <c r="F204" s="63">
        <v>0</v>
      </c>
      <c r="G204" s="63">
        <v>30140964.6175</v>
      </c>
      <c r="H204" s="63">
        <v>4714961.6665000003</v>
      </c>
      <c r="I204" s="63">
        <v>2919128.0597000001</v>
      </c>
      <c r="J204" s="63">
        <f t="shared" si="51"/>
        <v>1459564.02985</v>
      </c>
      <c r="K204" s="63">
        <f t="shared" si="57"/>
        <v>1459564.02985</v>
      </c>
      <c r="L204" s="77">
        <v>89531774.440899998</v>
      </c>
      <c r="M204" s="68">
        <f t="shared" si="55"/>
        <v>193010568.79365</v>
      </c>
      <c r="N204" s="67"/>
      <c r="O204" s="59"/>
      <c r="P204" s="172" t="s">
        <v>528</v>
      </c>
      <c r="Q204" s="173"/>
      <c r="R204" s="64"/>
      <c r="S204" s="64">
        <f>SUM(S184:S203)</f>
        <v>1714184951.4798996</v>
      </c>
      <c r="T204" s="64">
        <f t="shared" ref="T204:X204" si="58">SUM(T184:T203)</f>
        <v>0</v>
      </c>
      <c r="U204" s="64">
        <f t="shared" si="58"/>
        <v>769277043.6133002</v>
      </c>
      <c r="V204" s="64">
        <f t="shared" si="58"/>
        <v>111089663.70580001</v>
      </c>
      <c r="W204" s="64">
        <f t="shared" si="58"/>
        <v>74503859.852899984</v>
      </c>
      <c r="X204" s="64">
        <f t="shared" si="58"/>
        <v>0</v>
      </c>
      <c r="Y204" s="64">
        <f t="shared" si="42"/>
        <v>74503859.852899984</v>
      </c>
      <c r="Z204" s="64">
        <f>SUM(Z184:Z203)</f>
        <v>2192394649.7014999</v>
      </c>
      <c r="AA204" s="64">
        <f>SUM(AA184:AA203)</f>
        <v>4861450168.3534002</v>
      </c>
    </row>
    <row r="205" spans="1:27" ht="33.75" customHeight="1">
      <c r="A205" s="176"/>
      <c r="B205" s="178"/>
      <c r="C205" s="59">
        <v>4</v>
      </c>
      <c r="D205" s="63" t="s">
        <v>529</v>
      </c>
      <c r="E205" s="63">
        <v>96525812.346200004</v>
      </c>
      <c r="F205" s="63">
        <v>0</v>
      </c>
      <c r="G205" s="63">
        <v>43318016.232699998</v>
      </c>
      <c r="H205" s="63">
        <v>5729159.1960000005</v>
      </c>
      <c r="I205" s="63">
        <v>4195314.8574000001</v>
      </c>
      <c r="J205" s="63">
        <f t="shared" si="51"/>
        <v>2097657.4287</v>
      </c>
      <c r="K205" s="63">
        <f t="shared" si="57"/>
        <v>2097657.4287</v>
      </c>
      <c r="L205" s="77">
        <v>115617270.015</v>
      </c>
      <c r="M205" s="68">
        <f t="shared" si="55"/>
        <v>263287915.21860003</v>
      </c>
      <c r="N205" s="67"/>
      <c r="O205" s="177">
        <v>28</v>
      </c>
      <c r="P205" s="69">
        <v>1</v>
      </c>
      <c r="Q205" s="184" t="s">
        <v>113</v>
      </c>
      <c r="R205" s="72" t="s">
        <v>530</v>
      </c>
      <c r="S205" s="63">
        <v>90825541.401800007</v>
      </c>
      <c r="T205" s="63">
        <v>0</v>
      </c>
      <c r="U205" s="63">
        <v>40759898.115900002</v>
      </c>
      <c r="V205" s="63">
        <v>4722115.9330000002</v>
      </c>
      <c r="W205" s="63">
        <v>3947563.1856</v>
      </c>
      <c r="X205" s="63">
        <f t="shared" ref="X205:X222" si="59">W205/2</f>
        <v>1973781.5928</v>
      </c>
      <c r="Y205" s="63">
        <f t="shared" si="42"/>
        <v>1973781.5928</v>
      </c>
      <c r="Z205" s="63">
        <v>105947829.0405</v>
      </c>
      <c r="AA205" s="68">
        <f t="shared" si="54"/>
        <v>244229166.08399999</v>
      </c>
    </row>
    <row r="206" spans="1:27" ht="24.9" customHeight="1">
      <c r="A206" s="176"/>
      <c r="B206" s="178"/>
      <c r="C206" s="59">
        <v>5</v>
      </c>
      <c r="D206" s="63" t="s">
        <v>531</v>
      </c>
      <c r="E206" s="63">
        <v>87823490.246999994</v>
      </c>
      <c r="F206" s="63">
        <v>0</v>
      </c>
      <c r="G206" s="63">
        <v>39412663.656099997</v>
      </c>
      <c r="H206" s="63">
        <v>5656001.6398</v>
      </c>
      <c r="I206" s="63">
        <v>3817084.6170999999</v>
      </c>
      <c r="J206" s="63">
        <f t="shared" si="51"/>
        <v>1908542.30855</v>
      </c>
      <c r="K206" s="63">
        <f t="shared" si="57"/>
        <v>1908542.30855</v>
      </c>
      <c r="L206" s="77">
        <v>113735633.49699999</v>
      </c>
      <c r="M206" s="68">
        <f t="shared" si="55"/>
        <v>248536331.34844995</v>
      </c>
      <c r="N206" s="67"/>
      <c r="O206" s="178"/>
      <c r="P206" s="69">
        <v>2</v>
      </c>
      <c r="Q206" s="185"/>
      <c r="R206" s="72" t="s">
        <v>532</v>
      </c>
      <c r="S206" s="63">
        <v>96078856.510600001</v>
      </c>
      <c r="T206" s="63">
        <v>0</v>
      </c>
      <c r="U206" s="63">
        <v>43117435.272299998</v>
      </c>
      <c r="V206" s="63">
        <v>5038546.6834000004</v>
      </c>
      <c r="W206" s="63">
        <v>4175888.7535000001</v>
      </c>
      <c r="X206" s="63">
        <f t="shared" si="59"/>
        <v>2087944.3767500001</v>
      </c>
      <c r="Y206" s="63">
        <f t="shared" si="42"/>
        <v>2087944.3767500001</v>
      </c>
      <c r="Z206" s="63">
        <v>114086532.49699999</v>
      </c>
      <c r="AA206" s="68">
        <f t="shared" si="54"/>
        <v>260409315.34004998</v>
      </c>
    </row>
    <row r="207" spans="1:27" ht="24.9" customHeight="1">
      <c r="A207" s="176"/>
      <c r="B207" s="178"/>
      <c r="C207" s="59">
        <v>6</v>
      </c>
      <c r="D207" s="63" t="s">
        <v>533</v>
      </c>
      <c r="E207" s="63">
        <v>89961177.758000001</v>
      </c>
      <c r="F207" s="63">
        <v>0</v>
      </c>
      <c r="G207" s="63">
        <v>40371996.502400003</v>
      </c>
      <c r="H207" s="63">
        <v>5679084.9345000004</v>
      </c>
      <c r="I207" s="63">
        <v>3909995.2278</v>
      </c>
      <c r="J207" s="63">
        <f t="shared" si="51"/>
        <v>1954997.6139</v>
      </c>
      <c r="K207" s="63">
        <f t="shared" si="57"/>
        <v>1954997.6139</v>
      </c>
      <c r="L207" s="77">
        <v>114329343.46439999</v>
      </c>
      <c r="M207" s="68">
        <f t="shared" si="55"/>
        <v>252296600.27320001</v>
      </c>
      <c r="N207" s="67"/>
      <c r="O207" s="178"/>
      <c r="P207" s="69">
        <v>3</v>
      </c>
      <c r="Q207" s="185"/>
      <c r="R207" s="72" t="s">
        <v>534</v>
      </c>
      <c r="S207" s="63">
        <v>97816184.300500005</v>
      </c>
      <c r="T207" s="63">
        <v>0</v>
      </c>
      <c r="U207" s="63">
        <v>43897098.158100002</v>
      </c>
      <c r="V207" s="63">
        <v>5167928.5503000002</v>
      </c>
      <c r="W207" s="63">
        <v>4251398.4737</v>
      </c>
      <c r="X207" s="63">
        <f t="shared" si="59"/>
        <v>2125699.23685</v>
      </c>
      <c r="Y207" s="63">
        <f t="shared" si="42"/>
        <v>2125699.23685</v>
      </c>
      <c r="Z207" s="63">
        <v>117414276.8642</v>
      </c>
      <c r="AA207" s="68">
        <f t="shared" si="54"/>
        <v>266421187.10995001</v>
      </c>
    </row>
    <row r="208" spans="1:27" ht="24.9" customHeight="1">
      <c r="A208" s="176"/>
      <c r="B208" s="178"/>
      <c r="C208" s="59">
        <v>7</v>
      </c>
      <c r="D208" s="63" t="s">
        <v>535</v>
      </c>
      <c r="E208" s="63">
        <v>95375448.380099997</v>
      </c>
      <c r="F208" s="63">
        <v>0</v>
      </c>
      <c r="G208" s="63">
        <v>42801765.876999997</v>
      </c>
      <c r="H208" s="63">
        <v>5514740.1201999998</v>
      </c>
      <c r="I208" s="63">
        <v>4145316.4276999999</v>
      </c>
      <c r="J208" s="63">
        <f t="shared" si="51"/>
        <v>2072658.2138499999</v>
      </c>
      <c r="K208" s="63">
        <f t="shared" si="57"/>
        <v>2072658.2138499999</v>
      </c>
      <c r="L208" s="77">
        <v>110102340.5359</v>
      </c>
      <c r="M208" s="68">
        <f t="shared" si="55"/>
        <v>255866953.12704998</v>
      </c>
      <c r="N208" s="67"/>
      <c r="O208" s="178"/>
      <c r="P208" s="69">
        <v>4</v>
      </c>
      <c r="Q208" s="185"/>
      <c r="R208" s="72" t="s">
        <v>536</v>
      </c>
      <c r="S208" s="63">
        <v>72551942.189099997</v>
      </c>
      <c r="T208" s="63">
        <v>0</v>
      </c>
      <c r="U208" s="63">
        <v>32559230.873799998</v>
      </c>
      <c r="V208" s="63">
        <v>3955560.9356999998</v>
      </c>
      <c r="W208" s="63">
        <v>3153335.1919</v>
      </c>
      <c r="X208" s="63">
        <f t="shared" si="59"/>
        <v>1576667.59595</v>
      </c>
      <c r="Y208" s="63">
        <f t="shared" ref="Y208:Y271" si="60">W208-X208</f>
        <v>1576667.59595</v>
      </c>
      <c r="Z208" s="63">
        <v>86231781.220100001</v>
      </c>
      <c r="AA208" s="68">
        <f t="shared" si="54"/>
        <v>196875182.81465</v>
      </c>
    </row>
    <row r="209" spans="1:27" ht="24.9" customHeight="1">
      <c r="A209" s="176"/>
      <c r="B209" s="178"/>
      <c r="C209" s="59">
        <v>8</v>
      </c>
      <c r="D209" s="63" t="s">
        <v>537</v>
      </c>
      <c r="E209" s="63">
        <v>89702004.525700003</v>
      </c>
      <c r="F209" s="63">
        <v>0</v>
      </c>
      <c r="G209" s="63">
        <v>40255686.988799997</v>
      </c>
      <c r="H209" s="63">
        <v>5341096.0356999999</v>
      </c>
      <c r="I209" s="63">
        <v>3898730.7455000002</v>
      </c>
      <c r="J209" s="63">
        <f t="shared" si="51"/>
        <v>1949365.3727500001</v>
      </c>
      <c r="K209" s="63">
        <f t="shared" si="57"/>
        <v>1949365.3727500001</v>
      </c>
      <c r="L209" s="77">
        <v>105636157.3062</v>
      </c>
      <c r="M209" s="68">
        <f t="shared" si="55"/>
        <v>242884310.22915</v>
      </c>
      <c r="N209" s="67"/>
      <c r="O209" s="178"/>
      <c r="P209" s="69">
        <v>5</v>
      </c>
      <c r="Q209" s="185"/>
      <c r="R209" s="63" t="s">
        <v>538</v>
      </c>
      <c r="S209" s="63">
        <v>76025655.023800001</v>
      </c>
      <c r="T209" s="63">
        <v>0</v>
      </c>
      <c r="U209" s="63">
        <v>34118133.568300001</v>
      </c>
      <c r="V209" s="63">
        <v>4360845.8827</v>
      </c>
      <c r="W209" s="63">
        <v>3304313.6578000002</v>
      </c>
      <c r="X209" s="63">
        <f t="shared" si="59"/>
        <v>1652156.8289000001</v>
      </c>
      <c r="Y209" s="63">
        <f t="shared" si="60"/>
        <v>1652156.8289000001</v>
      </c>
      <c r="Z209" s="63">
        <v>96655843.972399995</v>
      </c>
      <c r="AA209" s="68">
        <f t="shared" si="54"/>
        <v>212812635.27609998</v>
      </c>
    </row>
    <row r="210" spans="1:27" ht="24.9" customHeight="1">
      <c r="A210" s="176"/>
      <c r="B210" s="178"/>
      <c r="C210" s="59">
        <v>9</v>
      </c>
      <c r="D210" s="63" t="s">
        <v>539</v>
      </c>
      <c r="E210" s="63">
        <v>84402975.790600002</v>
      </c>
      <c r="F210" s="63">
        <v>0</v>
      </c>
      <c r="G210" s="63">
        <v>37877634.868000001</v>
      </c>
      <c r="H210" s="63">
        <v>5189084.2959000003</v>
      </c>
      <c r="I210" s="63">
        <v>3668418.3196999999</v>
      </c>
      <c r="J210" s="63">
        <f t="shared" si="51"/>
        <v>1834209.1598499999</v>
      </c>
      <c r="K210" s="63">
        <f t="shared" si="57"/>
        <v>1834209.1598499999</v>
      </c>
      <c r="L210" s="77">
        <v>101726365.13169999</v>
      </c>
      <c r="M210" s="68">
        <f t="shared" si="55"/>
        <v>231030269.24605</v>
      </c>
      <c r="N210" s="67"/>
      <c r="O210" s="178"/>
      <c r="P210" s="69">
        <v>6</v>
      </c>
      <c r="Q210" s="185"/>
      <c r="R210" s="63" t="s">
        <v>540</v>
      </c>
      <c r="S210" s="63">
        <v>116833553.3802</v>
      </c>
      <c r="T210" s="63">
        <v>0</v>
      </c>
      <c r="U210" s="63">
        <v>52431547.985200003</v>
      </c>
      <c r="V210" s="63">
        <v>6187921.6355999997</v>
      </c>
      <c r="W210" s="63">
        <v>5077953.0410000002</v>
      </c>
      <c r="X210" s="63">
        <f t="shared" si="59"/>
        <v>2538976.5205000001</v>
      </c>
      <c r="Y210" s="63">
        <f t="shared" si="60"/>
        <v>2538976.5205000001</v>
      </c>
      <c r="Z210" s="63">
        <v>143648836.04800001</v>
      </c>
      <c r="AA210" s="68">
        <f t="shared" si="54"/>
        <v>321640835.56950003</v>
      </c>
    </row>
    <row r="211" spans="1:27" ht="24.9" customHeight="1">
      <c r="A211" s="176"/>
      <c r="B211" s="178"/>
      <c r="C211" s="59">
        <v>10</v>
      </c>
      <c r="D211" s="63" t="s">
        <v>541</v>
      </c>
      <c r="E211" s="63">
        <v>94381365.303499997</v>
      </c>
      <c r="F211" s="63">
        <v>0</v>
      </c>
      <c r="G211" s="63">
        <v>42355649.902400002</v>
      </c>
      <c r="H211" s="63">
        <v>5877931.0303999996</v>
      </c>
      <c r="I211" s="63">
        <v>4102110.4561999999</v>
      </c>
      <c r="J211" s="63">
        <f t="shared" si="51"/>
        <v>2051055.2280999999</v>
      </c>
      <c r="K211" s="63">
        <f t="shared" si="57"/>
        <v>2051055.2280999999</v>
      </c>
      <c r="L211" s="77">
        <v>119443730.75480001</v>
      </c>
      <c r="M211" s="68">
        <f t="shared" si="55"/>
        <v>264109732.21920002</v>
      </c>
      <c r="N211" s="67"/>
      <c r="O211" s="178"/>
      <c r="P211" s="69">
        <v>7</v>
      </c>
      <c r="Q211" s="185"/>
      <c r="R211" s="63" t="s">
        <v>542</v>
      </c>
      <c r="S211" s="63">
        <v>82283718.465200007</v>
      </c>
      <c r="T211" s="63">
        <v>0</v>
      </c>
      <c r="U211" s="63">
        <v>36926572.9604</v>
      </c>
      <c r="V211" s="63">
        <v>4339716.4239999996</v>
      </c>
      <c r="W211" s="63">
        <v>3576308.7428000001</v>
      </c>
      <c r="X211" s="63">
        <f t="shared" si="59"/>
        <v>1788154.3714000001</v>
      </c>
      <c r="Y211" s="63">
        <f t="shared" si="60"/>
        <v>1788154.3714000001</v>
      </c>
      <c r="Z211" s="63">
        <v>96112387.312999994</v>
      </c>
      <c r="AA211" s="68">
        <f t="shared" si="54"/>
        <v>221450549.53399998</v>
      </c>
    </row>
    <row r="212" spans="1:27" ht="24.9" customHeight="1">
      <c r="A212" s="176"/>
      <c r="B212" s="178"/>
      <c r="C212" s="59">
        <v>11</v>
      </c>
      <c r="D212" s="63" t="s">
        <v>543</v>
      </c>
      <c r="E212" s="63">
        <v>79309436.231700003</v>
      </c>
      <c r="F212" s="63">
        <v>0</v>
      </c>
      <c r="G212" s="63">
        <v>35591800.395999998</v>
      </c>
      <c r="H212" s="63">
        <v>4851210.8136</v>
      </c>
      <c r="I212" s="63">
        <v>3447037.0987999998</v>
      </c>
      <c r="J212" s="63">
        <f t="shared" si="51"/>
        <v>1723518.5493999999</v>
      </c>
      <c r="K212" s="63">
        <f t="shared" si="57"/>
        <v>1723518.5493999999</v>
      </c>
      <c r="L212" s="77">
        <v>93036147.523399994</v>
      </c>
      <c r="M212" s="68">
        <f t="shared" si="55"/>
        <v>214512113.51410002</v>
      </c>
      <c r="N212" s="67"/>
      <c r="O212" s="178"/>
      <c r="P212" s="69">
        <v>8</v>
      </c>
      <c r="Q212" s="185"/>
      <c r="R212" s="63" t="s">
        <v>544</v>
      </c>
      <c r="S212" s="63">
        <v>82901223.203999996</v>
      </c>
      <c r="T212" s="63">
        <v>0</v>
      </c>
      <c r="U212" s="63">
        <v>37203691.3772</v>
      </c>
      <c r="V212" s="63">
        <v>4729683.9561000001</v>
      </c>
      <c r="W212" s="63">
        <v>3603147.4374000002</v>
      </c>
      <c r="X212" s="63">
        <f t="shared" si="59"/>
        <v>1801573.7187000001</v>
      </c>
      <c r="Y212" s="63">
        <f t="shared" si="60"/>
        <v>1801573.7187000001</v>
      </c>
      <c r="Z212" s="63">
        <v>106142481.0941</v>
      </c>
      <c r="AA212" s="68">
        <f t="shared" si="54"/>
        <v>232778653.35010001</v>
      </c>
    </row>
    <row r="213" spans="1:27" ht="24.9" customHeight="1">
      <c r="A213" s="176"/>
      <c r="B213" s="178"/>
      <c r="C213" s="59">
        <v>12</v>
      </c>
      <c r="D213" s="63" t="s">
        <v>545</v>
      </c>
      <c r="E213" s="63">
        <v>81795689.093099996</v>
      </c>
      <c r="F213" s="63">
        <v>0</v>
      </c>
      <c r="G213" s="63">
        <v>36707559.374799997</v>
      </c>
      <c r="H213" s="63">
        <v>5231705.9507999998</v>
      </c>
      <c r="I213" s="63">
        <v>3555097.4539999999</v>
      </c>
      <c r="J213" s="63">
        <f t="shared" si="51"/>
        <v>1777548.727</v>
      </c>
      <c r="K213" s="63">
        <f t="shared" si="57"/>
        <v>1777548.727</v>
      </c>
      <c r="L213" s="77">
        <v>102822608.1786</v>
      </c>
      <c r="M213" s="68">
        <f t="shared" si="55"/>
        <v>228335111.32429999</v>
      </c>
      <c r="N213" s="67"/>
      <c r="O213" s="178"/>
      <c r="P213" s="69">
        <v>9</v>
      </c>
      <c r="Q213" s="185"/>
      <c r="R213" s="63" t="s">
        <v>546</v>
      </c>
      <c r="S213" s="63">
        <v>99667513.2588</v>
      </c>
      <c r="T213" s="63">
        <v>0</v>
      </c>
      <c r="U213" s="63">
        <v>44727921.4987</v>
      </c>
      <c r="V213" s="63">
        <v>5201555.9643000001</v>
      </c>
      <c r="W213" s="63">
        <v>4331863.0427999999</v>
      </c>
      <c r="X213" s="63">
        <f t="shared" si="59"/>
        <v>2165931.5214</v>
      </c>
      <c r="Y213" s="63">
        <f t="shared" si="60"/>
        <v>2165931.5214</v>
      </c>
      <c r="Z213" s="63">
        <v>118279185.0631</v>
      </c>
      <c r="AA213" s="68">
        <f t="shared" si="54"/>
        <v>270042107.30629998</v>
      </c>
    </row>
    <row r="214" spans="1:27" ht="24.9" customHeight="1">
      <c r="A214" s="176"/>
      <c r="B214" s="178"/>
      <c r="C214" s="59">
        <v>13</v>
      </c>
      <c r="D214" s="63" t="s">
        <v>547</v>
      </c>
      <c r="E214" s="63">
        <v>74923085.976699993</v>
      </c>
      <c r="F214" s="63">
        <v>0</v>
      </c>
      <c r="G214" s="63">
        <v>33623332.2016</v>
      </c>
      <c r="H214" s="63">
        <v>5072629.0740999999</v>
      </c>
      <c r="I214" s="63">
        <v>3256392.5452999999</v>
      </c>
      <c r="J214" s="63">
        <f t="shared" si="51"/>
        <v>1628196.2726499999</v>
      </c>
      <c r="K214" s="63">
        <f t="shared" si="57"/>
        <v>1628196.2726499999</v>
      </c>
      <c r="L214" s="77">
        <v>98731098.346300006</v>
      </c>
      <c r="M214" s="68">
        <f t="shared" si="55"/>
        <v>213978341.87134999</v>
      </c>
      <c r="N214" s="67"/>
      <c r="O214" s="178"/>
      <c r="P214" s="69">
        <v>10</v>
      </c>
      <c r="Q214" s="185"/>
      <c r="R214" s="63" t="s">
        <v>548</v>
      </c>
      <c r="S214" s="63">
        <v>108151482.6904</v>
      </c>
      <c r="T214" s="63">
        <v>0</v>
      </c>
      <c r="U214" s="63">
        <v>48535283.660400003</v>
      </c>
      <c r="V214" s="63">
        <v>5671878.0941000003</v>
      </c>
      <c r="W214" s="63">
        <v>4700602.9905000003</v>
      </c>
      <c r="X214" s="63">
        <f t="shared" si="59"/>
        <v>2350301.4952500002</v>
      </c>
      <c r="Y214" s="63">
        <f t="shared" si="60"/>
        <v>2350301.4952500002</v>
      </c>
      <c r="Z214" s="63">
        <v>130376025.6485</v>
      </c>
      <c r="AA214" s="68">
        <f t="shared" si="54"/>
        <v>295084971.58864999</v>
      </c>
    </row>
    <row r="215" spans="1:27" ht="24.9" customHeight="1">
      <c r="A215" s="176"/>
      <c r="B215" s="178"/>
      <c r="C215" s="59">
        <v>14</v>
      </c>
      <c r="D215" s="63" t="s">
        <v>549</v>
      </c>
      <c r="E215" s="63">
        <v>73377051.850999996</v>
      </c>
      <c r="F215" s="63">
        <v>0</v>
      </c>
      <c r="G215" s="63">
        <v>32929516.425999999</v>
      </c>
      <c r="H215" s="63">
        <v>4951334.6043999996</v>
      </c>
      <c r="I215" s="63">
        <v>3189197.0482999999</v>
      </c>
      <c r="J215" s="63">
        <f t="shared" si="51"/>
        <v>1594598.52415</v>
      </c>
      <c r="K215" s="63">
        <f t="shared" si="57"/>
        <v>1594598.52415</v>
      </c>
      <c r="L215" s="77">
        <v>95611364.506899998</v>
      </c>
      <c r="M215" s="68">
        <f t="shared" si="55"/>
        <v>208463865.91244999</v>
      </c>
      <c r="N215" s="67"/>
      <c r="O215" s="178"/>
      <c r="P215" s="69">
        <v>11</v>
      </c>
      <c r="Q215" s="185"/>
      <c r="R215" s="63" t="s">
        <v>550</v>
      </c>
      <c r="S215" s="63">
        <v>82752028.780599996</v>
      </c>
      <c r="T215" s="63">
        <v>0</v>
      </c>
      <c r="U215" s="63">
        <v>37136737.198799998</v>
      </c>
      <c r="V215" s="63">
        <v>4553682.0778999999</v>
      </c>
      <c r="W215" s="63">
        <v>3596662.9794000001</v>
      </c>
      <c r="X215" s="63">
        <f t="shared" si="59"/>
        <v>1798331.4897</v>
      </c>
      <c r="Y215" s="63">
        <f t="shared" si="60"/>
        <v>1798331.4897</v>
      </c>
      <c r="Z215" s="63">
        <v>101615654.6321</v>
      </c>
      <c r="AA215" s="68">
        <f t="shared" si="54"/>
        <v>227856434.17910001</v>
      </c>
    </row>
    <row r="216" spans="1:27" ht="24.9" customHeight="1">
      <c r="A216" s="176"/>
      <c r="B216" s="178"/>
      <c r="C216" s="59">
        <v>15</v>
      </c>
      <c r="D216" s="63" t="s">
        <v>551</v>
      </c>
      <c r="E216" s="63">
        <v>79622564.638099998</v>
      </c>
      <c r="F216" s="63">
        <v>0</v>
      </c>
      <c r="G216" s="63">
        <v>35732323.444399998</v>
      </c>
      <c r="H216" s="63">
        <v>5233997.7922</v>
      </c>
      <c r="I216" s="63">
        <v>3460646.6423999998</v>
      </c>
      <c r="J216" s="63">
        <f t="shared" si="51"/>
        <v>1730323.3211999999</v>
      </c>
      <c r="K216" s="63">
        <f t="shared" si="57"/>
        <v>1730323.3211999999</v>
      </c>
      <c r="L216" s="77">
        <v>102881555.0968</v>
      </c>
      <c r="M216" s="68">
        <f t="shared" si="55"/>
        <v>225200764.29269999</v>
      </c>
      <c r="N216" s="67"/>
      <c r="O216" s="178"/>
      <c r="P216" s="69">
        <v>12</v>
      </c>
      <c r="Q216" s="185"/>
      <c r="R216" s="63" t="s">
        <v>552</v>
      </c>
      <c r="S216" s="63">
        <v>85653774.045599997</v>
      </c>
      <c r="T216" s="63">
        <v>0</v>
      </c>
      <c r="U216" s="63">
        <v>38438957.252099998</v>
      </c>
      <c r="V216" s="63">
        <v>4701184.3311999999</v>
      </c>
      <c r="W216" s="63">
        <v>3722781.9389999998</v>
      </c>
      <c r="X216" s="63">
        <f t="shared" si="59"/>
        <v>1861390.9694999999</v>
      </c>
      <c r="Y216" s="63">
        <f t="shared" si="60"/>
        <v>1861390.9694999999</v>
      </c>
      <c r="Z216" s="63">
        <v>105409461.3237</v>
      </c>
      <c r="AA216" s="68">
        <f t="shared" si="54"/>
        <v>236064767.92210001</v>
      </c>
    </row>
    <row r="217" spans="1:27" ht="24.9" customHeight="1">
      <c r="A217" s="176"/>
      <c r="B217" s="178"/>
      <c r="C217" s="59">
        <v>16</v>
      </c>
      <c r="D217" s="63" t="s">
        <v>553</v>
      </c>
      <c r="E217" s="63">
        <v>65755705.197999999</v>
      </c>
      <c r="F217" s="63">
        <v>0</v>
      </c>
      <c r="G217" s="63">
        <v>29509274.627500001</v>
      </c>
      <c r="H217" s="63">
        <v>4558844.3979000002</v>
      </c>
      <c r="I217" s="63">
        <v>2857949.3947000001</v>
      </c>
      <c r="J217" s="63">
        <f t="shared" si="51"/>
        <v>1428974.69735</v>
      </c>
      <c r="K217" s="63">
        <f t="shared" si="57"/>
        <v>1428974.69735</v>
      </c>
      <c r="L217" s="77">
        <v>85516386.707900003</v>
      </c>
      <c r="M217" s="68">
        <f t="shared" si="55"/>
        <v>186769185.62865001</v>
      </c>
      <c r="N217" s="67"/>
      <c r="O217" s="178"/>
      <c r="P217" s="69">
        <v>13</v>
      </c>
      <c r="Q217" s="185"/>
      <c r="R217" s="63" t="s">
        <v>554</v>
      </c>
      <c r="S217" s="63">
        <v>79599456.204300001</v>
      </c>
      <c r="T217" s="63">
        <v>0</v>
      </c>
      <c r="U217" s="63">
        <v>35721953.041900001</v>
      </c>
      <c r="V217" s="63">
        <v>4472791.6179999998</v>
      </c>
      <c r="W217" s="63">
        <v>3459642.2774</v>
      </c>
      <c r="X217" s="63">
        <f t="shared" si="59"/>
        <v>1729821.1387</v>
      </c>
      <c r="Y217" s="63">
        <f t="shared" si="60"/>
        <v>1729821.1387</v>
      </c>
      <c r="Z217" s="63">
        <v>99535125.275000006</v>
      </c>
      <c r="AA217" s="68">
        <f t="shared" si="54"/>
        <v>221059147.27789998</v>
      </c>
    </row>
    <row r="218" spans="1:27" ht="24.9" customHeight="1">
      <c r="A218" s="176"/>
      <c r="B218" s="178"/>
      <c r="C218" s="59">
        <v>17</v>
      </c>
      <c r="D218" s="63" t="s">
        <v>555</v>
      </c>
      <c r="E218" s="63">
        <v>82824394.119100004</v>
      </c>
      <c r="F218" s="63">
        <v>0</v>
      </c>
      <c r="G218" s="63">
        <v>37169212.687399998</v>
      </c>
      <c r="H218" s="63">
        <v>5417716.0861</v>
      </c>
      <c r="I218" s="63">
        <v>3599808.2042</v>
      </c>
      <c r="J218" s="63">
        <f t="shared" si="51"/>
        <v>1799904.1021</v>
      </c>
      <c r="K218" s="63">
        <f t="shared" si="57"/>
        <v>1799904.1021</v>
      </c>
      <c r="L218" s="77">
        <v>107606850.3194</v>
      </c>
      <c r="M218" s="68">
        <f t="shared" si="55"/>
        <v>234818077.3141</v>
      </c>
      <c r="N218" s="67"/>
      <c r="O218" s="178"/>
      <c r="P218" s="69">
        <v>14</v>
      </c>
      <c r="Q218" s="185"/>
      <c r="R218" s="63" t="s">
        <v>556</v>
      </c>
      <c r="S218" s="63">
        <v>99549982.108700007</v>
      </c>
      <c r="T218" s="63">
        <v>0</v>
      </c>
      <c r="U218" s="63">
        <v>44675176.889300004</v>
      </c>
      <c r="V218" s="63">
        <v>5175059.6396000003</v>
      </c>
      <c r="W218" s="63">
        <v>4326754.7699999996</v>
      </c>
      <c r="X218" s="63">
        <f t="shared" si="59"/>
        <v>2163377.3849999998</v>
      </c>
      <c r="Y218" s="63">
        <f t="shared" si="60"/>
        <v>2163377.3849999998</v>
      </c>
      <c r="Z218" s="63">
        <v>117597690.8363</v>
      </c>
      <c r="AA218" s="68">
        <f t="shared" si="54"/>
        <v>269161286.85890001</v>
      </c>
    </row>
    <row r="219" spans="1:27" ht="24.9" customHeight="1">
      <c r="A219" s="176"/>
      <c r="B219" s="178"/>
      <c r="C219" s="59">
        <v>18</v>
      </c>
      <c r="D219" s="63" t="s">
        <v>557</v>
      </c>
      <c r="E219" s="63">
        <v>87081272.610799998</v>
      </c>
      <c r="F219" s="63">
        <v>0</v>
      </c>
      <c r="G219" s="63">
        <v>39079577.6677</v>
      </c>
      <c r="H219" s="63">
        <v>5182538.5330999997</v>
      </c>
      <c r="I219" s="63">
        <v>3784825.5082999999</v>
      </c>
      <c r="J219" s="63">
        <f t="shared" si="51"/>
        <v>1892412.7541499999</v>
      </c>
      <c r="K219" s="63">
        <f t="shared" si="57"/>
        <v>1892412.7541499999</v>
      </c>
      <c r="L219" s="77">
        <v>101558005.9481</v>
      </c>
      <c r="M219" s="68">
        <f t="shared" si="55"/>
        <v>234793807.51384997</v>
      </c>
      <c r="N219" s="67"/>
      <c r="O219" s="178"/>
      <c r="P219" s="69">
        <v>15</v>
      </c>
      <c r="Q219" s="185"/>
      <c r="R219" s="63" t="s">
        <v>558</v>
      </c>
      <c r="S219" s="63">
        <v>66068185.982900001</v>
      </c>
      <c r="T219" s="63">
        <v>0</v>
      </c>
      <c r="U219" s="63">
        <v>29649507.0418</v>
      </c>
      <c r="V219" s="63">
        <v>3892345.6842999998</v>
      </c>
      <c r="W219" s="63">
        <v>2871530.7908000001</v>
      </c>
      <c r="X219" s="63">
        <f t="shared" si="59"/>
        <v>1435765.3954</v>
      </c>
      <c r="Y219" s="63">
        <f t="shared" si="60"/>
        <v>1435765.3954</v>
      </c>
      <c r="Z219" s="63">
        <v>84605864.066499993</v>
      </c>
      <c r="AA219" s="68">
        <f t="shared" si="54"/>
        <v>185651668.17089999</v>
      </c>
    </row>
    <row r="220" spans="1:27" ht="24.9" customHeight="1">
      <c r="A220" s="176"/>
      <c r="B220" s="178"/>
      <c r="C220" s="59">
        <v>19</v>
      </c>
      <c r="D220" s="63" t="s">
        <v>559</v>
      </c>
      <c r="E220" s="63">
        <v>113725607.4084</v>
      </c>
      <c r="F220" s="63">
        <v>0</v>
      </c>
      <c r="G220" s="63">
        <v>51036790.968599997</v>
      </c>
      <c r="H220" s="63">
        <v>6647231.2910000002</v>
      </c>
      <c r="I220" s="63">
        <v>4942871.9513999997</v>
      </c>
      <c r="J220" s="63">
        <f t="shared" si="51"/>
        <v>2471435.9756999998</v>
      </c>
      <c r="K220" s="63">
        <f t="shared" si="57"/>
        <v>2471435.9756999998</v>
      </c>
      <c r="L220" s="77">
        <v>139230387.65349999</v>
      </c>
      <c r="M220" s="68">
        <f t="shared" si="55"/>
        <v>313111453.29719996</v>
      </c>
      <c r="N220" s="67"/>
      <c r="O220" s="178"/>
      <c r="P220" s="69">
        <v>16</v>
      </c>
      <c r="Q220" s="185"/>
      <c r="R220" s="63" t="s">
        <v>560</v>
      </c>
      <c r="S220" s="63">
        <v>109192728.4487</v>
      </c>
      <c r="T220" s="63">
        <v>0</v>
      </c>
      <c r="U220" s="63">
        <v>49002564.894000001</v>
      </c>
      <c r="V220" s="63">
        <v>5614639.7673000004</v>
      </c>
      <c r="W220" s="63">
        <v>4745858.8003000002</v>
      </c>
      <c r="X220" s="63">
        <f t="shared" si="59"/>
        <v>2372929.4001500001</v>
      </c>
      <c r="Y220" s="63">
        <f t="shared" si="60"/>
        <v>2372929.4001500001</v>
      </c>
      <c r="Z220" s="63">
        <v>128903836.96870001</v>
      </c>
      <c r="AA220" s="68">
        <f t="shared" si="54"/>
        <v>295086699.47885001</v>
      </c>
    </row>
    <row r="221" spans="1:27" ht="24.9" customHeight="1">
      <c r="A221" s="176"/>
      <c r="B221" s="178"/>
      <c r="C221" s="59">
        <v>20</v>
      </c>
      <c r="D221" s="63" t="s">
        <v>561</v>
      </c>
      <c r="E221" s="63">
        <v>90152046.322400004</v>
      </c>
      <c r="F221" s="63">
        <v>0</v>
      </c>
      <c r="G221" s="63">
        <v>40457652.840099998</v>
      </c>
      <c r="H221" s="63">
        <v>5761393.3682000004</v>
      </c>
      <c r="I221" s="63">
        <v>3918290.9748999998</v>
      </c>
      <c r="J221" s="63">
        <f t="shared" si="51"/>
        <v>1959145.4874499999</v>
      </c>
      <c r="K221" s="63">
        <f t="shared" si="57"/>
        <v>1959145.4874499999</v>
      </c>
      <c r="L221" s="77">
        <v>116446343.5766</v>
      </c>
      <c r="M221" s="68">
        <f t="shared" si="55"/>
        <v>254776581.59474999</v>
      </c>
      <c r="N221" s="67"/>
      <c r="O221" s="178"/>
      <c r="P221" s="69">
        <v>17</v>
      </c>
      <c r="Q221" s="185"/>
      <c r="R221" s="63" t="s">
        <v>562</v>
      </c>
      <c r="S221" s="63">
        <v>87979715.967099994</v>
      </c>
      <c r="T221" s="63">
        <v>0</v>
      </c>
      <c r="U221" s="63">
        <v>39482773.278700002</v>
      </c>
      <c r="V221" s="63">
        <v>4470606.949</v>
      </c>
      <c r="W221" s="63">
        <v>3823874.6773999999</v>
      </c>
      <c r="X221" s="63">
        <f t="shared" si="59"/>
        <v>1911937.3387</v>
      </c>
      <c r="Y221" s="63">
        <f t="shared" si="60"/>
        <v>1911937.3387</v>
      </c>
      <c r="Z221" s="63">
        <v>99478934.867300004</v>
      </c>
      <c r="AA221" s="68">
        <f t="shared" si="54"/>
        <v>233323968.40079999</v>
      </c>
    </row>
    <row r="222" spans="1:27" ht="24.9" customHeight="1">
      <c r="A222" s="176"/>
      <c r="B222" s="178"/>
      <c r="C222" s="59">
        <v>21</v>
      </c>
      <c r="D222" s="63" t="s">
        <v>563</v>
      </c>
      <c r="E222" s="63">
        <v>71498578.622299999</v>
      </c>
      <c r="F222" s="63">
        <v>0</v>
      </c>
      <c r="G222" s="63">
        <v>32086511.515299998</v>
      </c>
      <c r="H222" s="63">
        <v>4993164.8320000004</v>
      </c>
      <c r="I222" s="63">
        <v>3107552.7042</v>
      </c>
      <c r="J222" s="63">
        <f t="shared" si="51"/>
        <v>1553776.3521</v>
      </c>
      <c r="K222" s="63">
        <f t="shared" si="57"/>
        <v>1553776.3521</v>
      </c>
      <c r="L222" s="77">
        <v>96687251.783600003</v>
      </c>
      <c r="M222" s="68">
        <f t="shared" si="55"/>
        <v>206819283.10530001</v>
      </c>
      <c r="N222" s="67"/>
      <c r="O222" s="179"/>
      <c r="P222" s="69">
        <v>18</v>
      </c>
      <c r="Q222" s="186"/>
      <c r="R222" s="63" t="s">
        <v>564</v>
      </c>
      <c r="S222" s="63">
        <v>103223516.50660001</v>
      </c>
      <c r="T222" s="63">
        <v>0</v>
      </c>
      <c r="U222" s="63">
        <v>46323753.770599999</v>
      </c>
      <c r="V222" s="63">
        <v>5080541.7916999999</v>
      </c>
      <c r="W222" s="63">
        <v>4486418.1083000004</v>
      </c>
      <c r="X222" s="63">
        <f t="shared" si="59"/>
        <v>2243209.0541500002</v>
      </c>
      <c r="Y222" s="63">
        <f t="shared" si="60"/>
        <v>2243209.0541500002</v>
      </c>
      <c r="Z222" s="63">
        <v>115166660.5591</v>
      </c>
      <c r="AA222" s="68">
        <f t="shared" si="54"/>
        <v>272037681.68215001</v>
      </c>
    </row>
    <row r="223" spans="1:27" ht="24.9" customHeight="1">
      <c r="A223" s="176"/>
      <c r="B223" s="178"/>
      <c r="C223" s="59">
        <v>22</v>
      </c>
      <c r="D223" s="63" t="s">
        <v>565</v>
      </c>
      <c r="E223" s="63">
        <v>84009877.859300002</v>
      </c>
      <c r="F223" s="63">
        <v>0</v>
      </c>
      <c r="G223" s="63">
        <v>37701223.7905</v>
      </c>
      <c r="H223" s="63">
        <v>5579167.2445</v>
      </c>
      <c r="I223" s="63">
        <v>3651333.0495000002</v>
      </c>
      <c r="J223" s="63">
        <f t="shared" si="51"/>
        <v>1825666.5247500001</v>
      </c>
      <c r="K223" s="63">
        <f t="shared" si="57"/>
        <v>1825666.5247500001</v>
      </c>
      <c r="L223" s="77">
        <v>111759427.46269999</v>
      </c>
      <c r="M223" s="68">
        <f t="shared" si="55"/>
        <v>240875362.88174999</v>
      </c>
      <c r="N223" s="67"/>
      <c r="O223" s="59"/>
      <c r="P223" s="172" t="s">
        <v>566</v>
      </c>
      <c r="Q223" s="173"/>
      <c r="R223" s="64"/>
      <c r="S223" s="64">
        <f t="shared" ref="S223:W223" si="61">SUM(S205:S222)</f>
        <v>1637155058.4688997</v>
      </c>
      <c r="T223" s="64">
        <f t="shared" si="61"/>
        <v>0</v>
      </c>
      <c r="U223" s="64">
        <f t="shared" si="61"/>
        <v>734708236.8375001</v>
      </c>
      <c r="V223" s="64">
        <f t="shared" si="61"/>
        <v>87336605.918200001</v>
      </c>
      <c r="W223" s="64">
        <f t="shared" si="61"/>
        <v>71155898.859600008</v>
      </c>
      <c r="X223" s="64">
        <f t="shared" ref="X223" si="62">SUM(X205:X222)</f>
        <v>35577949.429800004</v>
      </c>
      <c r="Y223" s="64">
        <f t="shared" si="60"/>
        <v>35577949.429800004</v>
      </c>
      <c r="Z223" s="64">
        <f>SUM(Z205:Z222)</f>
        <v>1967208407.2895999</v>
      </c>
      <c r="AA223" s="64">
        <f>SUM(AA205:AA222)</f>
        <v>4461986257.9439993</v>
      </c>
    </row>
    <row r="224" spans="1:27" ht="24.9" customHeight="1">
      <c r="A224" s="176"/>
      <c r="B224" s="178"/>
      <c r="C224" s="59">
        <v>23</v>
      </c>
      <c r="D224" s="63" t="s">
        <v>567</v>
      </c>
      <c r="E224" s="63">
        <v>104400122.12270001</v>
      </c>
      <c r="F224" s="63">
        <v>0</v>
      </c>
      <c r="G224" s="63">
        <v>46851780.626199998</v>
      </c>
      <c r="H224" s="63">
        <v>6502045.6113</v>
      </c>
      <c r="I224" s="63">
        <v>4537557.0824999996</v>
      </c>
      <c r="J224" s="63">
        <f t="shared" si="51"/>
        <v>2268778.5412499998</v>
      </c>
      <c r="K224" s="63">
        <f t="shared" si="57"/>
        <v>2268778.5412499998</v>
      </c>
      <c r="L224" s="77">
        <v>135496163.998</v>
      </c>
      <c r="M224" s="68">
        <f t="shared" si="55"/>
        <v>295518890.89944994</v>
      </c>
      <c r="N224" s="67"/>
      <c r="O224" s="177">
        <v>29</v>
      </c>
      <c r="P224" s="69">
        <v>1</v>
      </c>
      <c r="Q224" s="177" t="s">
        <v>114</v>
      </c>
      <c r="R224" s="63" t="s">
        <v>568</v>
      </c>
      <c r="S224" s="63">
        <v>64509869.382100001</v>
      </c>
      <c r="T224" s="63">
        <v>0</v>
      </c>
      <c r="U224" s="63">
        <v>28950179.243700001</v>
      </c>
      <c r="V224" s="63">
        <v>3590517.2769999998</v>
      </c>
      <c r="W224" s="63">
        <v>2803801.4588000001</v>
      </c>
      <c r="X224" s="63">
        <v>0</v>
      </c>
      <c r="Y224" s="63">
        <f t="shared" si="60"/>
        <v>2803801.4588000001</v>
      </c>
      <c r="Z224" s="63">
        <v>81235108.259900004</v>
      </c>
      <c r="AA224" s="68">
        <f t="shared" si="54"/>
        <v>181089475.62150002</v>
      </c>
    </row>
    <row r="225" spans="1:27" ht="24.9" customHeight="1">
      <c r="A225" s="176"/>
      <c r="B225" s="178"/>
      <c r="C225" s="59">
        <v>24</v>
      </c>
      <c r="D225" s="63" t="s">
        <v>569</v>
      </c>
      <c r="E225" s="63">
        <v>85915182.601699993</v>
      </c>
      <c r="F225" s="63">
        <v>0</v>
      </c>
      <c r="G225" s="63">
        <v>38556269.914899997</v>
      </c>
      <c r="H225" s="63">
        <v>5132571.4440000001</v>
      </c>
      <c r="I225" s="63">
        <v>3734143.5754</v>
      </c>
      <c r="J225" s="63">
        <f t="shared" si="51"/>
        <v>1867071.7877</v>
      </c>
      <c r="K225" s="63">
        <f t="shared" si="57"/>
        <v>1867071.7877</v>
      </c>
      <c r="L225" s="77">
        <v>100272835.90800001</v>
      </c>
      <c r="M225" s="68">
        <f t="shared" si="55"/>
        <v>231743931.65630001</v>
      </c>
      <c r="N225" s="67"/>
      <c r="O225" s="178"/>
      <c r="P225" s="69">
        <v>2</v>
      </c>
      <c r="Q225" s="178"/>
      <c r="R225" s="63" t="s">
        <v>570</v>
      </c>
      <c r="S225" s="63">
        <v>64690828.493500002</v>
      </c>
      <c r="T225" s="63">
        <v>0</v>
      </c>
      <c r="U225" s="63">
        <v>29031388.502999999</v>
      </c>
      <c r="V225" s="63">
        <v>3528241.8454999998</v>
      </c>
      <c r="W225" s="63">
        <v>2811666.5098999999</v>
      </c>
      <c r="X225" s="63">
        <v>0</v>
      </c>
      <c r="Y225" s="63">
        <f t="shared" si="60"/>
        <v>2811666.5098999999</v>
      </c>
      <c r="Z225" s="63">
        <v>79633363.5836</v>
      </c>
      <c r="AA225" s="68">
        <f t="shared" si="54"/>
        <v>179695488.93550003</v>
      </c>
    </row>
    <row r="226" spans="1:27" ht="24.9" customHeight="1">
      <c r="A226" s="176"/>
      <c r="B226" s="179"/>
      <c r="C226" s="59">
        <v>25</v>
      </c>
      <c r="D226" s="63" t="s">
        <v>571</v>
      </c>
      <c r="E226" s="63">
        <v>82508004.115700006</v>
      </c>
      <c r="F226" s="63">
        <v>0</v>
      </c>
      <c r="G226" s="63">
        <v>37027225.927900001</v>
      </c>
      <c r="H226" s="63">
        <v>4962587.7105999999</v>
      </c>
      <c r="I226" s="63">
        <v>3586056.9013</v>
      </c>
      <c r="J226" s="63">
        <f t="shared" si="51"/>
        <v>1793028.45065</v>
      </c>
      <c r="K226" s="63">
        <f t="shared" si="57"/>
        <v>1793028.45065</v>
      </c>
      <c r="L226" s="77">
        <v>95900798.115999997</v>
      </c>
      <c r="M226" s="68">
        <f t="shared" si="55"/>
        <v>222191644.32085001</v>
      </c>
      <c r="N226" s="67"/>
      <c r="O226" s="178"/>
      <c r="P226" s="69">
        <v>3</v>
      </c>
      <c r="Q226" s="178"/>
      <c r="R226" s="63" t="s">
        <v>572</v>
      </c>
      <c r="S226" s="63">
        <v>80593905.927699998</v>
      </c>
      <c r="T226" s="63">
        <v>0</v>
      </c>
      <c r="U226" s="63">
        <v>36168233.5572</v>
      </c>
      <c r="V226" s="63">
        <v>4202183.3668</v>
      </c>
      <c r="W226" s="63">
        <v>3502864.1845</v>
      </c>
      <c r="X226" s="63">
        <v>0</v>
      </c>
      <c r="Y226" s="63">
        <f t="shared" si="60"/>
        <v>3502864.1845</v>
      </c>
      <c r="Z226" s="63">
        <v>96967362.199200004</v>
      </c>
      <c r="AA226" s="68">
        <f t="shared" si="54"/>
        <v>221434549.23539999</v>
      </c>
    </row>
    <row r="227" spans="1:27" ht="24.9" customHeight="1">
      <c r="A227" s="59"/>
      <c r="B227" s="171" t="s">
        <v>573</v>
      </c>
      <c r="C227" s="172"/>
      <c r="D227" s="64"/>
      <c r="E227" s="64">
        <f>SUM(E202:E226)</f>
        <v>2112886926.4541998</v>
      </c>
      <c r="F227" s="64">
        <f t="shared" ref="F227:M227" si="63">SUM(F202:F226)</f>
        <v>0</v>
      </c>
      <c r="G227" s="64">
        <f t="shared" si="63"/>
        <v>948203055.25920022</v>
      </c>
      <c r="H227" s="64">
        <f t="shared" si="63"/>
        <v>133803914.03030001</v>
      </c>
      <c r="I227" s="64">
        <f t="shared" si="63"/>
        <v>91832699.451199993</v>
      </c>
      <c r="J227" s="64">
        <f t="shared" si="63"/>
        <v>45916349.725599997</v>
      </c>
      <c r="K227" s="64">
        <f t="shared" si="63"/>
        <v>45916349.725599997</v>
      </c>
      <c r="L227" s="64">
        <f t="shared" si="63"/>
        <v>2648015941.946701</v>
      </c>
      <c r="M227" s="64">
        <f t="shared" si="63"/>
        <v>5888826187.4160004</v>
      </c>
      <c r="N227" s="67"/>
      <c r="O227" s="178"/>
      <c r="P227" s="69">
        <v>4</v>
      </c>
      <c r="Q227" s="178"/>
      <c r="R227" s="63" t="s">
        <v>574</v>
      </c>
      <c r="S227" s="63">
        <v>71243231.454899997</v>
      </c>
      <c r="T227" s="63">
        <v>0</v>
      </c>
      <c r="U227" s="63">
        <v>31971919.029899999</v>
      </c>
      <c r="V227" s="63">
        <v>3587623.6211999999</v>
      </c>
      <c r="W227" s="63">
        <v>3096454.5145</v>
      </c>
      <c r="X227" s="63">
        <v>0</v>
      </c>
      <c r="Y227" s="63">
        <f t="shared" si="60"/>
        <v>3096454.5145</v>
      </c>
      <c r="Z227" s="63">
        <v>81160682.474700004</v>
      </c>
      <c r="AA227" s="68">
        <f t="shared" si="54"/>
        <v>191059911.0952</v>
      </c>
    </row>
    <row r="228" spans="1:27" ht="24.9" customHeight="1">
      <c r="A228" s="176"/>
      <c r="B228" s="177" t="s">
        <v>575</v>
      </c>
      <c r="C228" s="59">
        <v>1</v>
      </c>
      <c r="D228" s="63" t="s">
        <v>576</v>
      </c>
      <c r="E228" s="63">
        <v>93693364.386600003</v>
      </c>
      <c r="F228" s="63">
        <f>-965041.6532</f>
        <v>-965041.65319999994</v>
      </c>
      <c r="G228" s="63">
        <v>42046894.822700001</v>
      </c>
      <c r="H228" s="63">
        <v>4172600.5167999999</v>
      </c>
      <c r="I228" s="63">
        <v>4072207.7763</v>
      </c>
      <c r="J228" s="63">
        <v>0</v>
      </c>
      <c r="K228" s="63">
        <f t="shared" ref="K228:K259" si="64">I228-J228</f>
        <v>4072207.7763</v>
      </c>
      <c r="L228" s="77">
        <v>101070991.7351</v>
      </c>
      <c r="M228" s="68">
        <f t="shared" si="55"/>
        <v>244091017.58430001</v>
      </c>
      <c r="N228" s="67"/>
      <c r="O228" s="178"/>
      <c r="P228" s="69">
        <v>5</v>
      </c>
      <c r="Q228" s="178"/>
      <c r="R228" s="63" t="s">
        <v>577</v>
      </c>
      <c r="S228" s="63">
        <v>67418450.542400002</v>
      </c>
      <c r="T228" s="63">
        <v>0</v>
      </c>
      <c r="U228" s="63">
        <v>30255467.050700001</v>
      </c>
      <c r="V228" s="63">
        <v>3545818.1255999999</v>
      </c>
      <c r="W228" s="63">
        <v>2930217.5277999998</v>
      </c>
      <c r="X228" s="63">
        <v>0</v>
      </c>
      <c r="Y228" s="63">
        <f t="shared" si="60"/>
        <v>2930217.5277999998</v>
      </c>
      <c r="Z228" s="63">
        <v>80085431.315899998</v>
      </c>
      <c r="AA228" s="68">
        <f t="shared" si="54"/>
        <v>184235384.56239998</v>
      </c>
    </row>
    <row r="229" spans="1:27" ht="24.9" customHeight="1">
      <c r="A229" s="176"/>
      <c r="B229" s="178"/>
      <c r="C229" s="59">
        <v>2</v>
      </c>
      <c r="D229" s="63" t="s">
        <v>578</v>
      </c>
      <c r="E229" s="63">
        <v>87977921.938199997</v>
      </c>
      <c r="F229" s="63">
        <f>-906172.596</f>
        <v>-906172.59600000002</v>
      </c>
      <c r="G229" s="63">
        <v>39481968.170000002</v>
      </c>
      <c r="H229" s="63">
        <v>4212897.3541999999</v>
      </c>
      <c r="I229" s="63">
        <v>3823796.7031999999</v>
      </c>
      <c r="J229" s="63">
        <v>0</v>
      </c>
      <c r="K229" s="63">
        <f t="shared" si="64"/>
        <v>3823796.7031999999</v>
      </c>
      <c r="L229" s="77">
        <v>102107439.7067</v>
      </c>
      <c r="M229" s="68">
        <f t="shared" si="55"/>
        <v>236697851.27630001</v>
      </c>
      <c r="N229" s="67"/>
      <c r="O229" s="178"/>
      <c r="P229" s="69">
        <v>6</v>
      </c>
      <c r="Q229" s="178"/>
      <c r="R229" s="63" t="s">
        <v>579</v>
      </c>
      <c r="S229" s="63">
        <v>76786303.767499998</v>
      </c>
      <c r="T229" s="63">
        <v>0</v>
      </c>
      <c r="U229" s="63">
        <v>34459490.909199998</v>
      </c>
      <c r="V229" s="63">
        <v>4111218.6976000001</v>
      </c>
      <c r="W229" s="63">
        <v>3337373.8402999998</v>
      </c>
      <c r="X229" s="63">
        <v>0</v>
      </c>
      <c r="Y229" s="63">
        <f t="shared" si="60"/>
        <v>3337373.8402999998</v>
      </c>
      <c r="Z229" s="63">
        <v>94627720.849099994</v>
      </c>
      <c r="AA229" s="68">
        <f t="shared" si="54"/>
        <v>213322108.06369999</v>
      </c>
    </row>
    <row r="230" spans="1:27" ht="24.9" customHeight="1">
      <c r="A230" s="176"/>
      <c r="B230" s="178"/>
      <c r="C230" s="59">
        <v>3</v>
      </c>
      <c r="D230" s="63" t="s">
        <v>580</v>
      </c>
      <c r="E230" s="63">
        <v>88735289.853</v>
      </c>
      <c r="F230" s="63">
        <f>-913973.4855</f>
        <v>-913973.48549999995</v>
      </c>
      <c r="G230" s="63">
        <v>39821853.169</v>
      </c>
      <c r="H230" s="63">
        <v>4216697.8537999997</v>
      </c>
      <c r="I230" s="63">
        <v>3856714.2906999998</v>
      </c>
      <c r="J230" s="63">
        <v>0</v>
      </c>
      <c r="K230" s="63">
        <f t="shared" si="64"/>
        <v>3856714.2906999998</v>
      </c>
      <c r="L230" s="77">
        <v>102205189.81200001</v>
      </c>
      <c r="M230" s="68">
        <f t="shared" si="55"/>
        <v>237921771.493</v>
      </c>
      <c r="N230" s="67"/>
      <c r="O230" s="178"/>
      <c r="P230" s="69">
        <v>7</v>
      </c>
      <c r="Q230" s="178"/>
      <c r="R230" s="63" t="s">
        <v>581</v>
      </c>
      <c r="S230" s="63">
        <v>64358331.197999999</v>
      </c>
      <c r="T230" s="63">
        <v>0</v>
      </c>
      <c r="U230" s="63">
        <v>28882173.252700001</v>
      </c>
      <c r="V230" s="63">
        <v>3653452.2313000001</v>
      </c>
      <c r="W230" s="63">
        <v>2797215.1335</v>
      </c>
      <c r="X230" s="63">
        <v>0</v>
      </c>
      <c r="Y230" s="63">
        <f t="shared" si="60"/>
        <v>2797215.1335</v>
      </c>
      <c r="Z230" s="63">
        <v>82853816.078099996</v>
      </c>
      <c r="AA230" s="68">
        <f t="shared" si="54"/>
        <v>182544987.89359999</v>
      </c>
    </row>
    <row r="231" spans="1:27" ht="24.9" customHeight="1">
      <c r="A231" s="176"/>
      <c r="B231" s="178"/>
      <c r="C231" s="59">
        <v>4</v>
      </c>
      <c r="D231" s="63" t="s">
        <v>96</v>
      </c>
      <c r="E231" s="63">
        <v>85565614.461600006</v>
      </c>
      <c r="F231" s="63">
        <f>-881325.829</f>
        <v>-881325.82900000003</v>
      </c>
      <c r="G231" s="63">
        <v>38399393.759199999</v>
      </c>
      <c r="H231" s="63">
        <v>3967439.4909999999</v>
      </c>
      <c r="I231" s="63">
        <v>3718950.2466000002</v>
      </c>
      <c r="J231" s="63">
        <v>0</v>
      </c>
      <c r="K231" s="63">
        <f t="shared" si="64"/>
        <v>3718950.2466000002</v>
      </c>
      <c r="L231" s="77">
        <v>95794182.360699996</v>
      </c>
      <c r="M231" s="68">
        <f t="shared" si="55"/>
        <v>226564254.49010003</v>
      </c>
      <c r="N231" s="67"/>
      <c r="O231" s="178"/>
      <c r="P231" s="69">
        <v>8</v>
      </c>
      <c r="Q231" s="178"/>
      <c r="R231" s="63" t="s">
        <v>582</v>
      </c>
      <c r="S231" s="63">
        <v>66839430.9802</v>
      </c>
      <c r="T231" s="63">
        <v>0</v>
      </c>
      <c r="U231" s="63">
        <v>29995619.6774</v>
      </c>
      <c r="V231" s="63">
        <v>3589181.7436000002</v>
      </c>
      <c r="W231" s="63">
        <v>2905051.5197000001</v>
      </c>
      <c r="X231" s="63">
        <v>0</v>
      </c>
      <c r="Y231" s="63">
        <f t="shared" si="60"/>
        <v>2905051.5197000001</v>
      </c>
      <c r="Z231" s="63">
        <v>81200757.897499993</v>
      </c>
      <c r="AA231" s="68">
        <f t="shared" si="54"/>
        <v>184530041.8184</v>
      </c>
    </row>
    <row r="232" spans="1:27" ht="24.9" customHeight="1">
      <c r="A232" s="176"/>
      <c r="B232" s="178"/>
      <c r="C232" s="59">
        <v>5</v>
      </c>
      <c r="D232" s="63" t="s">
        <v>583</v>
      </c>
      <c r="E232" s="63">
        <v>85287949.332399994</v>
      </c>
      <c r="F232" s="63">
        <f>-878465.8781</f>
        <v>-878465.87809999997</v>
      </c>
      <c r="G232" s="63">
        <v>38274785.612599999</v>
      </c>
      <c r="H232" s="63">
        <v>4122278.9344000001</v>
      </c>
      <c r="I232" s="63">
        <v>3706882.0484000002</v>
      </c>
      <c r="J232" s="63">
        <v>0</v>
      </c>
      <c r="K232" s="63">
        <f t="shared" si="64"/>
        <v>3706882.0484000002</v>
      </c>
      <c r="L232" s="77">
        <v>99776704.006200001</v>
      </c>
      <c r="M232" s="68">
        <f t="shared" si="55"/>
        <v>230290134.05590001</v>
      </c>
      <c r="N232" s="67"/>
      <c r="O232" s="178"/>
      <c r="P232" s="69">
        <v>9</v>
      </c>
      <c r="Q232" s="178"/>
      <c r="R232" s="63" t="s">
        <v>584</v>
      </c>
      <c r="S232" s="63">
        <v>65739896.849100001</v>
      </c>
      <c r="T232" s="63">
        <v>0</v>
      </c>
      <c r="U232" s="63">
        <v>29502180.2938</v>
      </c>
      <c r="V232" s="63">
        <v>3575991.2894000001</v>
      </c>
      <c r="W232" s="63">
        <v>2857262.3143000002</v>
      </c>
      <c r="X232" s="63">
        <v>0</v>
      </c>
      <c r="Y232" s="63">
        <f t="shared" si="60"/>
        <v>2857262.3143000002</v>
      </c>
      <c r="Z232" s="63">
        <v>80861495.059</v>
      </c>
      <c r="AA232" s="68">
        <f t="shared" si="54"/>
        <v>182536825.80559999</v>
      </c>
    </row>
    <row r="233" spans="1:27" ht="24.9" customHeight="1">
      <c r="A233" s="176"/>
      <c r="B233" s="178"/>
      <c r="C233" s="59">
        <v>6</v>
      </c>
      <c r="D233" s="63" t="s">
        <v>585</v>
      </c>
      <c r="E233" s="63">
        <v>88647610.169799998</v>
      </c>
      <c r="F233" s="63">
        <f>-913070.3847</f>
        <v>-913070.38470000005</v>
      </c>
      <c r="G233" s="63">
        <v>39782505.0418</v>
      </c>
      <c r="H233" s="63">
        <v>4019937.4983999999</v>
      </c>
      <c r="I233" s="63">
        <v>3852903.4564</v>
      </c>
      <c r="J233" s="63">
        <v>0</v>
      </c>
      <c r="K233" s="63">
        <f t="shared" si="64"/>
        <v>3852903.4564</v>
      </c>
      <c r="L233" s="77">
        <v>97144448.457900003</v>
      </c>
      <c r="M233" s="68">
        <f t="shared" si="55"/>
        <v>232534334.2396</v>
      </c>
      <c r="N233" s="67"/>
      <c r="O233" s="178"/>
      <c r="P233" s="69">
        <v>10</v>
      </c>
      <c r="Q233" s="178"/>
      <c r="R233" s="63" t="s">
        <v>586</v>
      </c>
      <c r="S233" s="63">
        <v>74627773.607299998</v>
      </c>
      <c r="T233" s="63">
        <v>0</v>
      </c>
      <c r="U233" s="63">
        <v>33490804.479699999</v>
      </c>
      <c r="V233" s="63">
        <v>4055843.5224000001</v>
      </c>
      <c r="W233" s="63">
        <v>3243557.3426000001</v>
      </c>
      <c r="X233" s="63">
        <v>0</v>
      </c>
      <c r="Y233" s="63">
        <f t="shared" si="60"/>
        <v>3243557.3426000001</v>
      </c>
      <c r="Z233" s="63">
        <v>93203453.045200005</v>
      </c>
      <c r="AA233" s="68">
        <f t="shared" si="54"/>
        <v>208621431.99720001</v>
      </c>
    </row>
    <row r="234" spans="1:27" ht="24.9" customHeight="1">
      <c r="A234" s="176"/>
      <c r="B234" s="178"/>
      <c r="C234" s="59">
        <v>7</v>
      </c>
      <c r="D234" s="63" t="s">
        <v>587</v>
      </c>
      <c r="E234" s="63">
        <v>103577979.32690001</v>
      </c>
      <c r="F234" s="63">
        <f>-1066853.1871</f>
        <v>-1066853.1871</v>
      </c>
      <c r="G234" s="63">
        <v>46482826.518299997</v>
      </c>
      <c r="H234" s="63">
        <v>4690993.6079000002</v>
      </c>
      <c r="I234" s="63">
        <v>4501824.1754000001</v>
      </c>
      <c r="J234" s="63">
        <v>0</v>
      </c>
      <c r="K234" s="63">
        <f t="shared" si="64"/>
        <v>4501824.1754000001</v>
      </c>
      <c r="L234" s="77">
        <v>114404233.3276</v>
      </c>
      <c r="M234" s="68">
        <f t="shared" si="55"/>
        <v>272591003.76899999</v>
      </c>
      <c r="N234" s="67"/>
      <c r="O234" s="178"/>
      <c r="P234" s="69">
        <v>11</v>
      </c>
      <c r="Q234" s="178"/>
      <c r="R234" s="63" t="s">
        <v>588</v>
      </c>
      <c r="S234" s="63">
        <v>79018171.547900006</v>
      </c>
      <c r="T234" s="63">
        <v>0</v>
      </c>
      <c r="U234" s="63">
        <v>35461089.159400001</v>
      </c>
      <c r="V234" s="63">
        <v>4341194.2652000003</v>
      </c>
      <c r="W234" s="63">
        <v>3434377.8212000001</v>
      </c>
      <c r="X234" s="63">
        <v>0</v>
      </c>
      <c r="Y234" s="63">
        <f t="shared" si="60"/>
        <v>3434377.8212000001</v>
      </c>
      <c r="Z234" s="63">
        <v>100542768.4385</v>
      </c>
      <c r="AA234" s="68">
        <f t="shared" si="54"/>
        <v>222797601.23220003</v>
      </c>
    </row>
    <row r="235" spans="1:27" ht="24.9" customHeight="1">
      <c r="A235" s="176"/>
      <c r="B235" s="178"/>
      <c r="C235" s="59">
        <v>8</v>
      </c>
      <c r="D235" s="63" t="s">
        <v>589</v>
      </c>
      <c r="E235" s="63">
        <v>91746614.496600002</v>
      </c>
      <c r="F235" s="63">
        <f>-944990.1293</f>
        <v>-944990.12930000003</v>
      </c>
      <c r="G235" s="63">
        <v>41173249.3046</v>
      </c>
      <c r="H235" s="63">
        <v>4167035.7940000002</v>
      </c>
      <c r="I235" s="63">
        <v>3987595.9139999999</v>
      </c>
      <c r="J235" s="63">
        <v>0</v>
      </c>
      <c r="K235" s="63">
        <f t="shared" si="64"/>
        <v>3987595.9139999999</v>
      </c>
      <c r="L235" s="77">
        <v>100927865.2251</v>
      </c>
      <c r="M235" s="68">
        <f t="shared" si="55"/>
        <v>241057370.60500002</v>
      </c>
      <c r="N235" s="67"/>
      <c r="O235" s="178"/>
      <c r="P235" s="69">
        <v>12</v>
      </c>
      <c r="Q235" s="178"/>
      <c r="R235" s="63" t="s">
        <v>590</v>
      </c>
      <c r="S235" s="63">
        <v>91326796.799400002</v>
      </c>
      <c r="T235" s="63">
        <v>0</v>
      </c>
      <c r="U235" s="63">
        <v>40984847.1624</v>
      </c>
      <c r="V235" s="63">
        <v>4512942.2220000001</v>
      </c>
      <c r="W235" s="63">
        <v>3969349.3188999998</v>
      </c>
      <c r="X235" s="63">
        <v>0</v>
      </c>
      <c r="Y235" s="63">
        <f t="shared" si="60"/>
        <v>3969349.3188999998</v>
      </c>
      <c r="Z235" s="63">
        <v>104960182.63510001</v>
      </c>
      <c r="AA235" s="68">
        <f t="shared" si="54"/>
        <v>245754118.13780001</v>
      </c>
    </row>
    <row r="236" spans="1:27" ht="24.9" customHeight="1">
      <c r="A236" s="176"/>
      <c r="B236" s="178"/>
      <c r="C236" s="59">
        <v>9</v>
      </c>
      <c r="D236" s="63" t="s">
        <v>591</v>
      </c>
      <c r="E236" s="63">
        <v>83008705.244599998</v>
      </c>
      <c r="F236" s="63">
        <f>-854989.664</f>
        <v>-854989.66399999999</v>
      </c>
      <c r="G236" s="63">
        <v>37251926.234499998</v>
      </c>
      <c r="H236" s="63">
        <v>3918651.2988</v>
      </c>
      <c r="I236" s="63">
        <v>3607818.9443000001</v>
      </c>
      <c r="J236" s="63">
        <v>0</v>
      </c>
      <c r="K236" s="63">
        <f t="shared" si="64"/>
        <v>3607818.9443000001</v>
      </c>
      <c r="L236" s="77">
        <v>94539333.936700001</v>
      </c>
      <c r="M236" s="68">
        <f t="shared" si="55"/>
        <v>221471445.99489999</v>
      </c>
      <c r="N236" s="67"/>
      <c r="O236" s="178"/>
      <c r="P236" s="69">
        <v>13</v>
      </c>
      <c r="Q236" s="178"/>
      <c r="R236" s="63" t="s">
        <v>592</v>
      </c>
      <c r="S236" s="63">
        <v>85129747.719600007</v>
      </c>
      <c r="T236" s="63">
        <v>0</v>
      </c>
      <c r="U236" s="63">
        <v>38203789.266000003</v>
      </c>
      <c r="V236" s="63">
        <v>4229405.1665000003</v>
      </c>
      <c r="W236" s="63">
        <v>3700006.1096000001</v>
      </c>
      <c r="X236" s="63">
        <v>0</v>
      </c>
      <c r="Y236" s="63">
        <f t="shared" si="60"/>
        <v>3700006.1096000001</v>
      </c>
      <c r="Z236" s="63">
        <v>97667515.882100001</v>
      </c>
      <c r="AA236" s="68">
        <f t="shared" si="54"/>
        <v>228930464.14380002</v>
      </c>
    </row>
    <row r="237" spans="1:27" ht="24.9" customHeight="1">
      <c r="A237" s="176"/>
      <c r="B237" s="178"/>
      <c r="C237" s="59">
        <v>10</v>
      </c>
      <c r="D237" s="63" t="s">
        <v>593</v>
      </c>
      <c r="E237" s="63">
        <v>115298732.4972</v>
      </c>
      <c r="F237" s="63">
        <f>-1187576.9447</f>
        <v>-1187576.9447000001</v>
      </c>
      <c r="G237" s="63">
        <v>51742764.391500004</v>
      </c>
      <c r="H237" s="63">
        <v>4851488.4584999997</v>
      </c>
      <c r="I237" s="63">
        <v>5011244.9066000003</v>
      </c>
      <c r="J237" s="63">
        <v>0</v>
      </c>
      <c r="K237" s="63">
        <f t="shared" si="64"/>
        <v>5011244.9066000003</v>
      </c>
      <c r="L237" s="77">
        <v>118532213.91509999</v>
      </c>
      <c r="M237" s="68">
        <f t="shared" si="55"/>
        <v>294248867.22420001</v>
      </c>
      <c r="N237" s="67"/>
      <c r="O237" s="178"/>
      <c r="P237" s="69">
        <v>14</v>
      </c>
      <c r="Q237" s="178"/>
      <c r="R237" s="63" t="s">
        <v>594</v>
      </c>
      <c r="S237" s="63">
        <v>74206774.141000003</v>
      </c>
      <c r="T237" s="63">
        <v>0</v>
      </c>
      <c r="U237" s="63">
        <v>33301871.9934</v>
      </c>
      <c r="V237" s="63">
        <v>4078077.6815999998</v>
      </c>
      <c r="W237" s="63">
        <v>3225259.3840000001</v>
      </c>
      <c r="X237" s="63">
        <v>0</v>
      </c>
      <c r="Y237" s="63">
        <f t="shared" si="60"/>
        <v>3225259.3840000001</v>
      </c>
      <c r="Z237" s="63">
        <v>93775322.967399999</v>
      </c>
      <c r="AA237" s="68">
        <f t="shared" si="54"/>
        <v>208587306.1674</v>
      </c>
    </row>
    <row r="238" spans="1:27" ht="24.9" customHeight="1">
      <c r="A238" s="176"/>
      <c r="B238" s="178"/>
      <c r="C238" s="59">
        <v>11</v>
      </c>
      <c r="D238" s="63" t="s">
        <v>595</v>
      </c>
      <c r="E238" s="63">
        <v>89447034.9648</v>
      </c>
      <c r="F238" s="63">
        <f>-921304.4601</f>
        <v>-921304.46010000003</v>
      </c>
      <c r="G238" s="63">
        <v>40141263.962300003</v>
      </c>
      <c r="H238" s="63">
        <v>4147068.7440999998</v>
      </c>
      <c r="I238" s="63">
        <v>3887648.9678000002</v>
      </c>
      <c r="J238" s="63">
        <v>0</v>
      </c>
      <c r="K238" s="63">
        <f t="shared" si="64"/>
        <v>3887648.9678000002</v>
      </c>
      <c r="L238" s="77">
        <v>100414306.10330001</v>
      </c>
      <c r="M238" s="68">
        <f t="shared" si="55"/>
        <v>237116018.28220001</v>
      </c>
      <c r="N238" s="67"/>
      <c r="O238" s="178"/>
      <c r="P238" s="69">
        <v>15</v>
      </c>
      <c r="Q238" s="178"/>
      <c r="R238" s="63" t="s">
        <v>596</v>
      </c>
      <c r="S238" s="63">
        <v>58313260.434500001</v>
      </c>
      <c r="T238" s="63">
        <v>0</v>
      </c>
      <c r="U238" s="63">
        <v>26169318.865899999</v>
      </c>
      <c r="V238" s="63">
        <v>3267854.0370999998</v>
      </c>
      <c r="W238" s="63">
        <v>2534477.3790000002</v>
      </c>
      <c r="X238" s="63">
        <v>0</v>
      </c>
      <c r="Y238" s="63">
        <f t="shared" si="60"/>
        <v>2534477.3790000002</v>
      </c>
      <c r="Z238" s="63">
        <v>72936103.112200007</v>
      </c>
      <c r="AA238" s="68">
        <f t="shared" si="54"/>
        <v>163221013.82870001</v>
      </c>
    </row>
    <row r="239" spans="1:27" ht="24.9" customHeight="1">
      <c r="A239" s="176"/>
      <c r="B239" s="178"/>
      <c r="C239" s="59">
        <v>12</v>
      </c>
      <c r="D239" s="63" t="s">
        <v>597</v>
      </c>
      <c r="E239" s="63">
        <v>98697932.187700003</v>
      </c>
      <c r="F239" s="63">
        <f>-1016588.7015</f>
        <v>-1016588.7015</v>
      </c>
      <c r="G239" s="63">
        <v>44292801.321500003</v>
      </c>
      <c r="H239" s="63">
        <v>4540399.8420000002</v>
      </c>
      <c r="I239" s="63">
        <v>4289722.0051999995</v>
      </c>
      <c r="J239" s="63">
        <v>0</v>
      </c>
      <c r="K239" s="63">
        <f t="shared" si="64"/>
        <v>4289722.0051999995</v>
      </c>
      <c r="L239" s="77">
        <v>110530911.9082</v>
      </c>
      <c r="M239" s="68">
        <f t="shared" si="55"/>
        <v>261335178.56310001</v>
      </c>
      <c r="N239" s="67"/>
      <c r="O239" s="178"/>
      <c r="P239" s="69">
        <v>16</v>
      </c>
      <c r="Q239" s="178"/>
      <c r="R239" s="63" t="s">
        <v>336</v>
      </c>
      <c r="S239" s="63">
        <v>75142154.957200006</v>
      </c>
      <c r="T239" s="63">
        <v>0</v>
      </c>
      <c r="U239" s="63">
        <v>33721644.077200003</v>
      </c>
      <c r="V239" s="63">
        <v>3759940.4161999999</v>
      </c>
      <c r="W239" s="63">
        <v>3265913.9709999999</v>
      </c>
      <c r="X239" s="63">
        <v>0</v>
      </c>
      <c r="Y239" s="63">
        <f t="shared" si="60"/>
        <v>3265913.9709999999</v>
      </c>
      <c r="Z239" s="63">
        <v>85592727.381200001</v>
      </c>
      <c r="AA239" s="68">
        <f t="shared" si="54"/>
        <v>201482380.8028</v>
      </c>
    </row>
    <row r="240" spans="1:27" ht="24.9" customHeight="1">
      <c r="A240" s="176"/>
      <c r="B240" s="179"/>
      <c r="C240" s="59">
        <v>13</v>
      </c>
      <c r="D240" s="63" t="s">
        <v>598</v>
      </c>
      <c r="E240" s="63">
        <v>108098725.14830001</v>
      </c>
      <c r="F240" s="63">
        <f>-1113416.869</f>
        <v>-1113416.8689999999</v>
      </c>
      <c r="G240" s="63">
        <v>48511607.588600002</v>
      </c>
      <c r="H240" s="63">
        <v>4874209.0157000003</v>
      </c>
      <c r="I240" s="63">
        <v>4698309.9822000004</v>
      </c>
      <c r="J240" s="63">
        <v>0</v>
      </c>
      <c r="K240" s="63">
        <f t="shared" si="64"/>
        <v>4698309.9822000004</v>
      </c>
      <c r="L240" s="77">
        <v>119116594.15440001</v>
      </c>
      <c r="M240" s="68">
        <f t="shared" si="55"/>
        <v>284186029.02020001</v>
      </c>
      <c r="N240" s="67"/>
      <c r="O240" s="178"/>
      <c r="P240" s="69">
        <v>17</v>
      </c>
      <c r="Q240" s="178"/>
      <c r="R240" s="63" t="s">
        <v>599</v>
      </c>
      <c r="S240" s="63">
        <v>66248083.412299998</v>
      </c>
      <c r="T240" s="63">
        <v>0</v>
      </c>
      <c r="U240" s="63">
        <v>29730239.8486</v>
      </c>
      <c r="V240" s="63">
        <v>3473880.6864999998</v>
      </c>
      <c r="W240" s="63">
        <v>2879349.6979</v>
      </c>
      <c r="X240" s="63">
        <v>0</v>
      </c>
      <c r="Y240" s="63">
        <f t="shared" si="60"/>
        <v>2879349.6979</v>
      </c>
      <c r="Z240" s="63">
        <v>78235176.610400006</v>
      </c>
      <c r="AA240" s="68">
        <f t="shared" si="54"/>
        <v>180566730.25569999</v>
      </c>
    </row>
    <row r="241" spans="1:27" ht="24.9" customHeight="1">
      <c r="A241" s="59"/>
      <c r="B241" s="171" t="s">
        <v>600</v>
      </c>
      <c r="C241" s="172"/>
      <c r="D241" s="64"/>
      <c r="E241" s="64">
        <f>SUM(E228:E240)</f>
        <v>1219783474.0076997</v>
      </c>
      <c r="F241" s="64">
        <f t="shared" ref="F241:M241" si="65">SUM(F228:F240)</f>
        <v>-12563769.782200001</v>
      </c>
      <c r="G241" s="64">
        <f t="shared" si="65"/>
        <v>547403839.89660001</v>
      </c>
      <c r="H241" s="64">
        <f t="shared" si="65"/>
        <v>55901698.40959999</v>
      </c>
      <c r="I241" s="64">
        <f t="shared" si="65"/>
        <v>53015619.417099997</v>
      </c>
      <c r="J241" s="64">
        <f t="shared" si="65"/>
        <v>0</v>
      </c>
      <c r="K241" s="64">
        <f t="shared" si="65"/>
        <v>53015619.417099997</v>
      </c>
      <c r="L241" s="64">
        <f t="shared" si="65"/>
        <v>1356564414.6490002</v>
      </c>
      <c r="M241" s="64">
        <f t="shared" si="65"/>
        <v>3220105276.5977993</v>
      </c>
      <c r="N241" s="67"/>
      <c r="O241" s="178"/>
      <c r="P241" s="69">
        <v>18</v>
      </c>
      <c r="Q241" s="178"/>
      <c r="R241" s="63" t="s">
        <v>601</v>
      </c>
      <c r="S241" s="63">
        <v>69064344.164399996</v>
      </c>
      <c r="T241" s="63">
        <v>0</v>
      </c>
      <c r="U241" s="63">
        <v>30994096.904199999</v>
      </c>
      <c r="V241" s="63">
        <v>3841045.2209999999</v>
      </c>
      <c r="W241" s="63">
        <v>3001753.2319999998</v>
      </c>
      <c r="X241" s="63">
        <v>0</v>
      </c>
      <c r="Y241" s="63">
        <f t="shared" si="60"/>
        <v>3001753.2319999998</v>
      </c>
      <c r="Z241" s="63">
        <v>87678769.759499997</v>
      </c>
      <c r="AA241" s="68">
        <f t="shared" si="54"/>
        <v>194580009.28109998</v>
      </c>
    </row>
    <row r="242" spans="1:27" ht="24.9" customHeight="1">
      <c r="A242" s="176">
        <v>12</v>
      </c>
      <c r="B242" s="177" t="s">
        <v>602</v>
      </c>
      <c r="C242" s="59">
        <v>1</v>
      </c>
      <c r="D242" s="63" t="s">
        <v>603</v>
      </c>
      <c r="E242" s="63">
        <v>112229450.49349999</v>
      </c>
      <c r="F242" s="63">
        <v>0</v>
      </c>
      <c r="G242" s="63">
        <v>50365358.654899999</v>
      </c>
      <c r="H242" s="63">
        <v>6467303.8245999999</v>
      </c>
      <c r="I242" s="63">
        <v>4877844.2744000005</v>
      </c>
      <c r="J242" s="63">
        <f t="shared" ref="J242:J259" si="66">I242/2</f>
        <v>2438922.1372000002</v>
      </c>
      <c r="K242" s="63">
        <f t="shared" si="64"/>
        <v>2438922.1372000002</v>
      </c>
      <c r="L242" s="77">
        <v>124713776.5201</v>
      </c>
      <c r="M242" s="68">
        <f t="shared" si="55"/>
        <v>296214811.63030005</v>
      </c>
      <c r="N242" s="67"/>
      <c r="O242" s="178"/>
      <c r="P242" s="69">
        <v>19</v>
      </c>
      <c r="Q242" s="178"/>
      <c r="R242" s="63" t="s">
        <v>604</v>
      </c>
      <c r="S242" s="63">
        <v>73187098.092199996</v>
      </c>
      <c r="T242" s="63">
        <v>0</v>
      </c>
      <c r="U242" s="63">
        <v>32844270.627</v>
      </c>
      <c r="V242" s="63">
        <v>3816057.5545000001</v>
      </c>
      <c r="W242" s="63">
        <v>3180941.0616000001</v>
      </c>
      <c r="X242" s="63">
        <v>0</v>
      </c>
      <c r="Y242" s="63">
        <f t="shared" si="60"/>
        <v>3180941.0616000001</v>
      </c>
      <c r="Z242" s="63">
        <v>87036078.719799995</v>
      </c>
      <c r="AA242" s="68">
        <f t="shared" si="54"/>
        <v>200064446.05509999</v>
      </c>
    </row>
    <row r="243" spans="1:27" ht="24.9" customHeight="1">
      <c r="A243" s="176"/>
      <c r="B243" s="178"/>
      <c r="C243" s="59">
        <v>2</v>
      </c>
      <c r="D243" s="63" t="s">
        <v>605</v>
      </c>
      <c r="E243" s="63">
        <v>106593557.0158</v>
      </c>
      <c r="F243" s="63">
        <v>0</v>
      </c>
      <c r="G243" s="63">
        <v>47836131.298699997</v>
      </c>
      <c r="H243" s="63">
        <v>7108598.9719000002</v>
      </c>
      <c r="I243" s="63">
        <v>4632890.6495000003</v>
      </c>
      <c r="J243" s="63">
        <f t="shared" si="66"/>
        <v>2316445.3247500001</v>
      </c>
      <c r="K243" s="63">
        <f t="shared" si="64"/>
        <v>2316445.3247500001</v>
      </c>
      <c r="L243" s="77">
        <v>141208099.61039999</v>
      </c>
      <c r="M243" s="68">
        <f t="shared" si="55"/>
        <v>305062832.22154999</v>
      </c>
      <c r="N243" s="67"/>
      <c r="O243" s="178"/>
      <c r="P243" s="69">
        <v>20</v>
      </c>
      <c r="Q243" s="178"/>
      <c r="R243" s="63" t="s">
        <v>344</v>
      </c>
      <c r="S243" s="63">
        <v>72429448.865099996</v>
      </c>
      <c r="T243" s="63">
        <v>0</v>
      </c>
      <c r="U243" s="63">
        <v>32504259.383099999</v>
      </c>
      <c r="V243" s="63">
        <v>3947483.9418000001</v>
      </c>
      <c r="W243" s="63">
        <v>3148011.2475000001</v>
      </c>
      <c r="X243" s="63">
        <v>0</v>
      </c>
      <c r="Y243" s="63">
        <f t="shared" si="60"/>
        <v>3148011.2475000001</v>
      </c>
      <c r="Z243" s="63">
        <v>90416408.826900005</v>
      </c>
      <c r="AA243" s="68">
        <f t="shared" si="54"/>
        <v>202445612.26440001</v>
      </c>
    </row>
    <row r="244" spans="1:27" ht="24.9" customHeight="1">
      <c r="A244" s="176"/>
      <c r="B244" s="178"/>
      <c r="C244" s="59">
        <v>3</v>
      </c>
      <c r="D244" s="63" t="s">
        <v>606</v>
      </c>
      <c r="E244" s="63">
        <v>70534909.039000005</v>
      </c>
      <c r="F244" s="63">
        <v>0</v>
      </c>
      <c r="G244" s="63">
        <v>31654044.244399998</v>
      </c>
      <c r="H244" s="63">
        <v>5174639.3205000004</v>
      </c>
      <c r="I244" s="63">
        <v>3065668.5984999998</v>
      </c>
      <c r="J244" s="63">
        <f t="shared" si="66"/>
        <v>1532834.2992499999</v>
      </c>
      <c r="K244" s="63">
        <f t="shared" si="64"/>
        <v>1532834.2992499999</v>
      </c>
      <c r="L244" s="77">
        <v>91466018.346599996</v>
      </c>
      <c r="M244" s="68">
        <f t="shared" si="55"/>
        <v>200362445.24975002</v>
      </c>
      <c r="N244" s="67"/>
      <c r="O244" s="178"/>
      <c r="P244" s="69">
        <v>21</v>
      </c>
      <c r="Q244" s="178"/>
      <c r="R244" s="63" t="s">
        <v>607</v>
      </c>
      <c r="S244" s="63">
        <v>78365933.948400006</v>
      </c>
      <c r="T244" s="63">
        <v>0</v>
      </c>
      <c r="U244" s="63">
        <v>35168383.630900003</v>
      </c>
      <c r="V244" s="63">
        <v>4146181.6450999998</v>
      </c>
      <c r="W244" s="63">
        <v>3406029.5274</v>
      </c>
      <c r="X244" s="63">
        <v>0</v>
      </c>
      <c r="Y244" s="63">
        <f t="shared" si="60"/>
        <v>3406029.5274</v>
      </c>
      <c r="Z244" s="63">
        <v>95526979.410500005</v>
      </c>
      <c r="AA244" s="68">
        <f t="shared" si="54"/>
        <v>216613508.16230002</v>
      </c>
    </row>
    <row r="245" spans="1:27" ht="24.9" customHeight="1">
      <c r="A245" s="176"/>
      <c r="B245" s="178"/>
      <c r="C245" s="59">
        <v>4</v>
      </c>
      <c r="D245" s="63" t="s">
        <v>608</v>
      </c>
      <c r="E245" s="63">
        <v>72617767.055399999</v>
      </c>
      <c r="F245" s="63">
        <v>0</v>
      </c>
      <c r="G245" s="63">
        <v>32588771.186000001</v>
      </c>
      <c r="H245" s="63">
        <v>5290352.5793000003</v>
      </c>
      <c r="I245" s="63">
        <v>3156196.1472999998</v>
      </c>
      <c r="J245" s="63">
        <f t="shared" si="66"/>
        <v>1578098.0736499999</v>
      </c>
      <c r="K245" s="63">
        <f t="shared" si="64"/>
        <v>1578098.0736499999</v>
      </c>
      <c r="L245" s="77">
        <v>94442201.597399995</v>
      </c>
      <c r="M245" s="68">
        <f t="shared" si="55"/>
        <v>206517190.49175</v>
      </c>
      <c r="N245" s="67"/>
      <c r="O245" s="178"/>
      <c r="P245" s="69">
        <v>22</v>
      </c>
      <c r="Q245" s="178"/>
      <c r="R245" s="63" t="s">
        <v>609</v>
      </c>
      <c r="S245" s="63">
        <v>71130082.431899995</v>
      </c>
      <c r="T245" s="63">
        <v>0</v>
      </c>
      <c r="U245" s="63">
        <v>31921140.9936</v>
      </c>
      <c r="V245" s="63">
        <v>3812941.3097000001</v>
      </c>
      <c r="W245" s="63">
        <v>3091536.7028000001</v>
      </c>
      <c r="X245" s="63">
        <v>0</v>
      </c>
      <c r="Y245" s="63">
        <f t="shared" si="60"/>
        <v>3091536.7028000001</v>
      </c>
      <c r="Z245" s="63">
        <v>86955927.874200001</v>
      </c>
      <c r="AA245" s="68">
        <f t="shared" si="54"/>
        <v>196911629.31220001</v>
      </c>
    </row>
    <row r="246" spans="1:27" ht="24.9" customHeight="1">
      <c r="A246" s="176"/>
      <c r="B246" s="178"/>
      <c r="C246" s="59">
        <v>5</v>
      </c>
      <c r="D246" s="63" t="s">
        <v>610</v>
      </c>
      <c r="E246" s="63">
        <v>86948513.297700003</v>
      </c>
      <c r="F246" s="63">
        <v>0</v>
      </c>
      <c r="G246" s="63">
        <v>39019999.0955</v>
      </c>
      <c r="H246" s="63">
        <v>5689157.7155999998</v>
      </c>
      <c r="I246" s="63">
        <v>3779055.3717999998</v>
      </c>
      <c r="J246" s="63">
        <f t="shared" si="66"/>
        <v>1889527.6858999999</v>
      </c>
      <c r="K246" s="63">
        <f t="shared" si="64"/>
        <v>1889527.6858999999</v>
      </c>
      <c r="L246" s="77">
        <v>104699601.48029999</v>
      </c>
      <c r="M246" s="68">
        <f t="shared" si="55"/>
        <v>238246799.27500001</v>
      </c>
      <c r="N246" s="67"/>
      <c r="O246" s="178"/>
      <c r="P246" s="69">
        <v>23</v>
      </c>
      <c r="Q246" s="178"/>
      <c r="R246" s="63" t="s">
        <v>611</v>
      </c>
      <c r="S246" s="63">
        <v>87464418.085600004</v>
      </c>
      <c r="T246" s="63">
        <v>0</v>
      </c>
      <c r="U246" s="63">
        <v>39251522.368299998</v>
      </c>
      <c r="V246" s="63">
        <v>4540065.0932999998</v>
      </c>
      <c r="W246" s="63">
        <v>3801478.2135999999</v>
      </c>
      <c r="X246" s="63">
        <v>0</v>
      </c>
      <c r="Y246" s="63">
        <f t="shared" si="60"/>
        <v>3801478.2135999999</v>
      </c>
      <c r="Z246" s="63">
        <v>105657791.8468</v>
      </c>
      <c r="AA246" s="68">
        <f t="shared" si="54"/>
        <v>240715275.6076</v>
      </c>
    </row>
    <row r="247" spans="1:27" ht="24.9" customHeight="1">
      <c r="A247" s="176"/>
      <c r="B247" s="178"/>
      <c r="C247" s="59">
        <v>6</v>
      </c>
      <c r="D247" s="63" t="s">
        <v>612</v>
      </c>
      <c r="E247" s="63">
        <v>73903092.931899995</v>
      </c>
      <c r="F247" s="63">
        <v>0</v>
      </c>
      <c r="G247" s="63">
        <v>33165588.576400001</v>
      </c>
      <c r="H247" s="63">
        <v>5343905.8229999999</v>
      </c>
      <c r="I247" s="63">
        <v>3212060.4452999998</v>
      </c>
      <c r="J247" s="63">
        <f t="shared" si="66"/>
        <v>1606030.2226499999</v>
      </c>
      <c r="K247" s="63">
        <f t="shared" si="64"/>
        <v>1606030.2226499999</v>
      </c>
      <c r="L247" s="77">
        <v>95819608.721699998</v>
      </c>
      <c r="M247" s="68">
        <f t="shared" si="55"/>
        <v>209838226.27564999</v>
      </c>
      <c r="N247" s="67"/>
      <c r="O247" s="178"/>
      <c r="P247" s="69">
        <v>24</v>
      </c>
      <c r="Q247" s="178"/>
      <c r="R247" s="63" t="s">
        <v>613</v>
      </c>
      <c r="S247" s="63">
        <v>72531049.946700007</v>
      </c>
      <c r="T247" s="63">
        <v>0</v>
      </c>
      <c r="U247" s="63">
        <v>32549855.034600001</v>
      </c>
      <c r="V247" s="63">
        <v>3922867.2566999998</v>
      </c>
      <c r="W247" s="63">
        <v>3152427.1494</v>
      </c>
      <c r="X247" s="63">
        <v>0</v>
      </c>
      <c r="Y247" s="63">
        <f t="shared" si="60"/>
        <v>3152427.1494</v>
      </c>
      <c r="Z247" s="63">
        <v>89783259.5546</v>
      </c>
      <c r="AA247" s="68">
        <f t="shared" si="54"/>
        <v>201939458.942</v>
      </c>
    </row>
    <row r="248" spans="1:27" ht="24.9" customHeight="1">
      <c r="A248" s="176"/>
      <c r="B248" s="178"/>
      <c r="C248" s="59">
        <v>7</v>
      </c>
      <c r="D248" s="63" t="s">
        <v>614</v>
      </c>
      <c r="E248" s="63">
        <v>73971067.734899998</v>
      </c>
      <c r="F248" s="63">
        <v>0</v>
      </c>
      <c r="G248" s="63">
        <v>33196093.7183</v>
      </c>
      <c r="H248" s="63">
        <v>5086139.6173</v>
      </c>
      <c r="I248" s="63">
        <v>3215014.8435999998</v>
      </c>
      <c r="J248" s="63">
        <f t="shared" si="66"/>
        <v>1607507.4217999999</v>
      </c>
      <c r="K248" s="63">
        <f t="shared" si="64"/>
        <v>1607507.4217999999</v>
      </c>
      <c r="L248" s="77">
        <v>89189776.739500001</v>
      </c>
      <c r="M248" s="68">
        <f t="shared" si="55"/>
        <v>203050585.23180002</v>
      </c>
      <c r="N248" s="67"/>
      <c r="O248" s="178"/>
      <c r="P248" s="69">
        <v>25</v>
      </c>
      <c r="Q248" s="178"/>
      <c r="R248" s="63" t="s">
        <v>615</v>
      </c>
      <c r="S248" s="63">
        <v>95558755.755500004</v>
      </c>
      <c r="T248" s="63">
        <v>0</v>
      </c>
      <c r="U248" s="63">
        <v>42884028.969899997</v>
      </c>
      <c r="V248" s="63">
        <v>4067954.0081000002</v>
      </c>
      <c r="W248" s="63">
        <v>4153283.5417999998</v>
      </c>
      <c r="X248" s="63">
        <v>0</v>
      </c>
      <c r="Y248" s="63">
        <f t="shared" si="60"/>
        <v>4153283.5417999998</v>
      </c>
      <c r="Z248" s="63">
        <v>93514938.738800004</v>
      </c>
      <c r="AA248" s="68">
        <f t="shared" si="54"/>
        <v>240178961.01410002</v>
      </c>
    </row>
    <row r="249" spans="1:27" ht="24.9" customHeight="1">
      <c r="A249" s="176"/>
      <c r="B249" s="178"/>
      <c r="C249" s="59">
        <v>8</v>
      </c>
      <c r="D249" s="63" t="s">
        <v>616</v>
      </c>
      <c r="E249" s="63">
        <v>85812605.387400001</v>
      </c>
      <c r="F249" s="63">
        <v>0</v>
      </c>
      <c r="G249" s="63">
        <v>38510236.203000002</v>
      </c>
      <c r="H249" s="63">
        <v>5510056.0807999996</v>
      </c>
      <c r="I249" s="63">
        <v>3729685.2477000002</v>
      </c>
      <c r="J249" s="63">
        <f t="shared" si="66"/>
        <v>1864842.6238500001</v>
      </c>
      <c r="K249" s="63">
        <f t="shared" si="64"/>
        <v>1864842.6238500001</v>
      </c>
      <c r="L249" s="77">
        <v>100093048.25130001</v>
      </c>
      <c r="M249" s="68">
        <f t="shared" si="55"/>
        <v>231790788.54635</v>
      </c>
      <c r="N249" s="67"/>
      <c r="O249" s="178"/>
      <c r="P249" s="69">
        <v>26</v>
      </c>
      <c r="Q249" s="178"/>
      <c r="R249" s="63" t="s">
        <v>617</v>
      </c>
      <c r="S249" s="63">
        <v>65407740.214199997</v>
      </c>
      <c r="T249" s="63">
        <v>0</v>
      </c>
      <c r="U249" s="63">
        <v>29353117.922200002</v>
      </c>
      <c r="V249" s="63">
        <v>3593781.9144000001</v>
      </c>
      <c r="W249" s="63">
        <v>2842825.7440999998</v>
      </c>
      <c r="X249" s="63">
        <v>0</v>
      </c>
      <c r="Y249" s="63">
        <f t="shared" si="60"/>
        <v>2842825.7440999998</v>
      </c>
      <c r="Z249" s="63">
        <v>81319075.812399998</v>
      </c>
      <c r="AA249" s="68">
        <f t="shared" si="54"/>
        <v>182516541.60729998</v>
      </c>
    </row>
    <row r="250" spans="1:27" ht="24.9" customHeight="1">
      <c r="A250" s="176"/>
      <c r="B250" s="178"/>
      <c r="C250" s="59">
        <v>9</v>
      </c>
      <c r="D250" s="63" t="s">
        <v>618</v>
      </c>
      <c r="E250" s="63">
        <v>94447304.977899998</v>
      </c>
      <c r="F250" s="63">
        <v>0</v>
      </c>
      <c r="G250" s="63">
        <v>42385241.737099998</v>
      </c>
      <c r="H250" s="63">
        <v>5935555.3986999998</v>
      </c>
      <c r="I250" s="63">
        <v>4104976.4013999999</v>
      </c>
      <c r="J250" s="63">
        <f t="shared" si="66"/>
        <v>2052488.2006999999</v>
      </c>
      <c r="K250" s="63">
        <f t="shared" si="64"/>
        <v>2052488.2006999999</v>
      </c>
      <c r="L250" s="77">
        <v>111037031.3036</v>
      </c>
      <c r="M250" s="68">
        <f t="shared" si="55"/>
        <v>255857621.61800003</v>
      </c>
      <c r="N250" s="67"/>
      <c r="O250" s="178"/>
      <c r="P250" s="69">
        <v>27</v>
      </c>
      <c r="Q250" s="178"/>
      <c r="R250" s="63" t="s">
        <v>619</v>
      </c>
      <c r="S250" s="63">
        <v>79113780.485400006</v>
      </c>
      <c r="T250" s="63">
        <v>0</v>
      </c>
      <c r="U250" s="63">
        <v>35503995.708499998</v>
      </c>
      <c r="V250" s="63">
        <v>4048588.7725999998</v>
      </c>
      <c r="W250" s="63">
        <v>3438533.2859</v>
      </c>
      <c r="X250" s="63">
        <v>0</v>
      </c>
      <c r="Y250" s="63">
        <f t="shared" si="60"/>
        <v>3438533.2859</v>
      </c>
      <c r="Z250" s="63">
        <v>93016858.484099999</v>
      </c>
      <c r="AA250" s="68">
        <f t="shared" si="54"/>
        <v>215121756.73649999</v>
      </c>
    </row>
    <row r="251" spans="1:27" ht="24.9" customHeight="1">
      <c r="A251" s="176"/>
      <c r="B251" s="178"/>
      <c r="C251" s="59">
        <v>10</v>
      </c>
      <c r="D251" s="63" t="s">
        <v>620</v>
      </c>
      <c r="E251" s="63">
        <v>68724273.985799998</v>
      </c>
      <c r="F251" s="63">
        <v>0</v>
      </c>
      <c r="G251" s="63">
        <v>30841483.1613</v>
      </c>
      <c r="H251" s="63">
        <v>4880566.3898</v>
      </c>
      <c r="I251" s="63">
        <v>2986972.7143999999</v>
      </c>
      <c r="J251" s="63">
        <f t="shared" si="66"/>
        <v>1493486.3572</v>
      </c>
      <c r="K251" s="63">
        <f t="shared" si="64"/>
        <v>1493486.3572</v>
      </c>
      <c r="L251" s="77">
        <v>83902365.4014</v>
      </c>
      <c r="M251" s="68">
        <f t="shared" si="55"/>
        <v>189842175.29549998</v>
      </c>
      <c r="N251" s="67"/>
      <c r="O251" s="178"/>
      <c r="P251" s="69">
        <v>28</v>
      </c>
      <c r="Q251" s="178"/>
      <c r="R251" s="63" t="s">
        <v>621</v>
      </c>
      <c r="S251" s="63">
        <v>79367447.342999995</v>
      </c>
      <c r="T251" s="63">
        <v>0</v>
      </c>
      <c r="U251" s="63">
        <v>35617834.119000003</v>
      </c>
      <c r="V251" s="63">
        <v>4187550.2067999998</v>
      </c>
      <c r="W251" s="63">
        <v>3449558.4438999998</v>
      </c>
      <c r="X251" s="63">
        <v>0</v>
      </c>
      <c r="Y251" s="63">
        <f t="shared" si="60"/>
        <v>3449558.4438999998</v>
      </c>
      <c r="Z251" s="63">
        <v>96590992.4877</v>
      </c>
      <c r="AA251" s="68">
        <f t="shared" si="54"/>
        <v>219213382.6004</v>
      </c>
    </row>
    <row r="252" spans="1:27" ht="24.9" customHeight="1">
      <c r="A252" s="176"/>
      <c r="B252" s="178"/>
      <c r="C252" s="59">
        <v>11</v>
      </c>
      <c r="D252" s="63" t="s">
        <v>622</v>
      </c>
      <c r="E252" s="63">
        <v>117923189.80419999</v>
      </c>
      <c r="F252" s="63">
        <v>0</v>
      </c>
      <c r="G252" s="63">
        <v>52920545.561700001</v>
      </c>
      <c r="H252" s="63">
        <v>7365870.5356000001</v>
      </c>
      <c r="I252" s="63">
        <v>5125312.0609999998</v>
      </c>
      <c r="J252" s="63">
        <f t="shared" si="66"/>
        <v>2562656.0304999999</v>
      </c>
      <c r="K252" s="63">
        <f t="shared" si="64"/>
        <v>2562656.0304999999</v>
      </c>
      <c r="L252" s="77">
        <v>147825209.2362</v>
      </c>
      <c r="M252" s="68">
        <f t="shared" si="55"/>
        <v>328597471.16820002</v>
      </c>
      <c r="N252" s="67"/>
      <c r="O252" s="178"/>
      <c r="P252" s="69">
        <v>29</v>
      </c>
      <c r="Q252" s="178"/>
      <c r="R252" s="63" t="s">
        <v>623</v>
      </c>
      <c r="S252" s="63">
        <v>69940625.834900007</v>
      </c>
      <c r="T252" s="63">
        <v>0</v>
      </c>
      <c r="U252" s="63">
        <v>31387346.986200001</v>
      </c>
      <c r="V252" s="63">
        <v>3812116.9062999999</v>
      </c>
      <c r="W252" s="63">
        <v>3039839.1845999998</v>
      </c>
      <c r="X252" s="63">
        <v>0</v>
      </c>
      <c r="Y252" s="63">
        <f t="shared" si="60"/>
        <v>3039839.1845999998</v>
      </c>
      <c r="Z252" s="63">
        <v>86934723.946799994</v>
      </c>
      <c r="AA252" s="68">
        <f t="shared" si="54"/>
        <v>195114652.85879999</v>
      </c>
    </row>
    <row r="253" spans="1:27" ht="24.9" customHeight="1">
      <c r="A253" s="176"/>
      <c r="B253" s="178"/>
      <c r="C253" s="59">
        <v>12</v>
      </c>
      <c r="D253" s="63" t="s">
        <v>624</v>
      </c>
      <c r="E253" s="63">
        <v>121361723.102</v>
      </c>
      <c r="F253" s="63">
        <v>0</v>
      </c>
      <c r="G253" s="63">
        <v>54463660.689099997</v>
      </c>
      <c r="H253" s="63">
        <v>7395260.5162000004</v>
      </c>
      <c r="I253" s="63">
        <v>5274761.5137999998</v>
      </c>
      <c r="J253" s="63">
        <f t="shared" si="66"/>
        <v>2637380.7568999999</v>
      </c>
      <c r="K253" s="63">
        <f t="shared" si="64"/>
        <v>2637380.7568999999</v>
      </c>
      <c r="L253" s="77">
        <v>148581129.2482</v>
      </c>
      <c r="M253" s="68">
        <f t="shared" si="55"/>
        <v>334439154.31239998</v>
      </c>
      <c r="N253" s="67"/>
      <c r="O253" s="179"/>
      <c r="P253" s="69">
        <v>30</v>
      </c>
      <c r="Q253" s="179"/>
      <c r="R253" s="63" t="s">
        <v>625</v>
      </c>
      <c r="S253" s="63">
        <v>77814182.861599997</v>
      </c>
      <c r="T253" s="63">
        <v>1E-4</v>
      </c>
      <c r="U253" s="63">
        <v>34920773.567299999</v>
      </c>
      <c r="V253" s="63">
        <v>4254137.2680000002</v>
      </c>
      <c r="W253" s="63">
        <v>3382048.6929000001</v>
      </c>
      <c r="X253" s="63">
        <v>0</v>
      </c>
      <c r="Y253" s="63">
        <f t="shared" si="60"/>
        <v>3382048.6929000001</v>
      </c>
      <c r="Z253" s="63">
        <v>98303633.704300001</v>
      </c>
      <c r="AA253" s="68">
        <f t="shared" si="54"/>
        <v>218674776.09420002</v>
      </c>
    </row>
    <row r="254" spans="1:27" ht="24.9" customHeight="1">
      <c r="A254" s="176"/>
      <c r="B254" s="178"/>
      <c r="C254" s="59">
        <v>13</v>
      </c>
      <c r="D254" s="63" t="s">
        <v>626</v>
      </c>
      <c r="E254" s="63">
        <v>95124200.809900001</v>
      </c>
      <c r="F254" s="63">
        <v>0</v>
      </c>
      <c r="G254" s="63">
        <v>42689013.173299998</v>
      </c>
      <c r="H254" s="63">
        <v>5812785.2468999997</v>
      </c>
      <c r="I254" s="63">
        <v>4134396.4194999998</v>
      </c>
      <c r="J254" s="63">
        <f t="shared" si="66"/>
        <v>2067198.2097499999</v>
      </c>
      <c r="K254" s="63">
        <f t="shared" si="64"/>
        <v>2067198.2097499999</v>
      </c>
      <c r="L254" s="77">
        <v>107879342.4342</v>
      </c>
      <c r="M254" s="68">
        <f t="shared" si="55"/>
        <v>253572539.87405002</v>
      </c>
      <c r="N254" s="67"/>
      <c r="O254" s="59"/>
      <c r="P254" s="172" t="s">
        <v>627</v>
      </c>
      <c r="Q254" s="173"/>
      <c r="R254" s="64"/>
      <c r="S254" s="64">
        <f t="shared" ref="S254:W254" si="67">SUM(S224:S253)</f>
        <v>2217567919.2435002</v>
      </c>
      <c r="T254" s="64">
        <f t="shared" si="67"/>
        <v>1E-4</v>
      </c>
      <c r="U254" s="64">
        <f t="shared" si="67"/>
        <v>995180882.58499992</v>
      </c>
      <c r="V254" s="64">
        <f t="shared" si="67"/>
        <v>117094137.29379997</v>
      </c>
      <c r="W254" s="64">
        <f t="shared" si="67"/>
        <v>96382464.054999992</v>
      </c>
      <c r="X254" s="64">
        <f t="shared" ref="X254" si="68">SUM(X224:X253)</f>
        <v>0</v>
      </c>
      <c r="Y254" s="64">
        <f t="shared" si="60"/>
        <v>96382464.054999992</v>
      </c>
      <c r="Z254" s="64">
        <f>SUM(Z224:Z253)</f>
        <v>2678274426.9554996</v>
      </c>
      <c r="AA254" s="64">
        <f>SUM(AA224:AA253)</f>
        <v>6104499830.1329002</v>
      </c>
    </row>
    <row r="255" spans="1:27" ht="24.9" customHeight="1">
      <c r="A255" s="176"/>
      <c r="B255" s="178"/>
      <c r="C255" s="59">
        <v>14</v>
      </c>
      <c r="D255" s="63" t="s">
        <v>628</v>
      </c>
      <c r="E255" s="63">
        <v>90717592.325000003</v>
      </c>
      <c r="F255" s="63">
        <v>0</v>
      </c>
      <c r="G255" s="63">
        <v>40711453.666199997</v>
      </c>
      <c r="H255" s="63">
        <v>5574796.4784000004</v>
      </c>
      <c r="I255" s="63">
        <v>3942871.3796999999</v>
      </c>
      <c r="J255" s="63">
        <f t="shared" si="66"/>
        <v>1971435.68985</v>
      </c>
      <c r="K255" s="63">
        <f t="shared" si="64"/>
        <v>1971435.68985</v>
      </c>
      <c r="L255" s="77">
        <v>101758192.6705</v>
      </c>
      <c r="M255" s="68">
        <f t="shared" si="55"/>
        <v>240733470.82994998</v>
      </c>
      <c r="N255" s="67"/>
      <c r="O255" s="177">
        <v>30</v>
      </c>
      <c r="P255" s="69">
        <v>1</v>
      </c>
      <c r="Q255" s="177" t="s">
        <v>115</v>
      </c>
      <c r="R255" s="63" t="s">
        <v>629</v>
      </c>
      <c r="S255" s="63">
        <v>76583948.734200001</v>
      </c>
      <c r="T255" s="63">
        <v>0</v>
      </c>
      <c r="U255" s="63">
        <v>34368679.773800001</v>
      </c>
      <c r="V255" s="63">
        <v>4691572.8366</v>
      </c>
      <c r="W255" s="63">
        <v>3328578.8552000001</v>
      </c>
      <c r="X255" s="63">
        <v>0</v>
      </c>
      <c r="Y255" s="63">
        <f t="shared" si="60"/>
        <v>3328578.8552000001</v>
      </c>
      <c r="Z255" s="63">
        <v>132423653.6953</v>
      </c>
      <c r="AA255" s="68">
        <f t="shared" si="54"/>
        <v>251396433.8951</v>
      </c>
    </row>
    <row r="256" spans="1:27" ht="24.9" customHeight="1">
      <c r="A256" s="176"/>
      <c r="B256" s="178"/>
      <c r="C256" s="59">
        <v>15</v>
      </c>
      <c r="D256" s="63" t="s">
        <v>630</v>
      </c>
      <c r="E256" s="63">
        <v>99010787.763600007</v>
      </c>
      <c r="F256" s="63">
        <v>0</v>
      </c>
      <c r="G256" s="63">
        <v>44433201.931299999</v>
      </c>
      <c r="H256" s="63">
        <v>5422339.5608000001</v>
      </c>
      <c r="I256" s="63">
        <v>4303319.6908</v>
      </c>
      <c r="J256" s="63">
        <f t="shared" si="66"/>
        <v>2151659.8454</v>
      </c>
      <c r="K256" s="63">
        <f t="shared" si="64"/>
        <v>2151659.8454</v>
      </c>
      <c r="L256" s="77">
        <v>97836950.375200003</v>
      </c>
      <c r="M256" s="68">
        <f t="shared" si="55"/>
        <v>248854939.4763</v>
      </c>
      <c r="N256" s="67"/>
      <c r="O256" s="178"/>
      <c r="P256" s="69">
        <v>2</v>
      </c>
      <c r="Q256" s="178"/>
      <c r="R256" s="63" t="s">
        <v>631</v>
      </c>
      <c r="S256" s="63">
        <v>88936810.969799995</v>
      </c>
      <c r="T256" s="63">
        <v>0</v>
      </c>
      <c r="U256" s="63">
        <v>39912290.066600002</v>
      </c>
      <c r="V256" s="63">
        <v>5327896.8316000002</v>
      </c>
      <c r="W256" s="63">
        <v>3865473.0310999998</v>
      </c>
      <c r="X256" s="63">
        <v>0</v>
      </c>
      <c r="Y256" s="63">
        <f t="shared" si="60"/>
        <v>3865473.0310999998</v>
      </c>
      <c r="Z256" s="63">
        <v>148790117.10330001</v>
      </c>
      <c r="AA256" s="68">
        <f t="shared" si="54"/>
        <v>286832588.00239998</v>
      </c>
    </row>
    <row r="257" spans="1:27" ht="24.9" customHeight="1">
      <c r="A257" s="176"/>
      <c r="B257" s="178"/>
      <c r="C257" s="59">
        <v>16</v>
      </c>
      <c r="D257" s="63" t="s">
        <v>632</v>
      </c>
      <c r="E257" s="63">
        <v>86853028.751900002</v>
      </c>
      <c r="F257" s="63">
        <v>0</v>
      </c>
      <c r="G257" s="63">
        <v>38977148.369800001</v>
      </c>
      <c r="H257" s="63">
        <v>5579215.2805000003</v>
      </c>
      <c r="I257" s="63">
        <v>3774905.3136999998</v>
      </c>
      <c r="J257" s="63">
        <f t="shared" si="66"/>
        <v>1887452.6568499999</v>
      </c>
      <c r="K257" s="63">
        <f t="shared" si="64"/>
        <v>1887452.6568499999</v>
      </c>
      <c r="L257" s="77">
        <v>101871845.72139999</v>
      </c>
      <c r="M257" s="68">
        <f t="shared" si="55"/>
        <v>235168690.78044999</v>
      </c>
      <c r="N257" s="67"/>
      <c r="O257" s="178"/>
      <c r="P257" s="69">
        <v>3</v>
      </c>
      <c r="Q257" s="178"/>
      <c r="R257" s="63" t="s">
        <v>633</v>
      </c>
      <c r="S257" s="63">
        <v>88590781.788599998</v>
      </c>
      <c r="T257" s="63">
        <v>0</v>
      </c>
      <c r="U257" s="63">
        <v>39757002.0942</v>
      </c>
      <c r="V257" s="63">
        <v>4984475.1144000003</v>
      </c>
      <c r="W257" s="63">
        <v>3850433.5164999999</v>
      </c>
      <c r="X257" s="63">
        <v>0</v>
      </c>
      <c r="Y257" s="63">
        <f t="shared" si="60"/>
        <v>3850433.5164999999</v>
      </c>
      <c r="Z257" s="63">
        <v>139957197.0636</v>
      </c>
      <c r="AA257" s="68">
        <f t="shared" si="54"/>
        <v>277139889.57730001</v>
      </c>
    </row>
    <row r="258" spans="1:27" ht="24.9" customHeight="1">
      <c r="A258" s="176"/>
      <c r="B258" s="178"/>
      <c r="C258" s="59">
        <v>17</v>
      </c>
      <c r="D258" s="63" t="s">
        <v>634</v>
      </c>
      <c r="E258" s="63">
        <v>71231277.100600004</v>
      </c>
      <c r="F258" s="63">
        <v>0</v>
      </c>
      <c r="G258" s="63">
        <v>31966554.2586</v>
      </c>
      <c r="H258" s="63">
        <v>5109330.0844999999</v>
      </c>
      <c r="I258" s="63">
        <v>3095934.9408</v>
      </c>
      <c r="J258" s="63">
        <f t="shared" si="66"/>
        <v>1547967.4704</v>
      </c>
      <c r="K258" s="63">
        <f t="shared" si="64"/>
        <v>1547967.4704</v>
      </c>
      <c r="L258" s="77">
        <v>89786243.217500001</v>
      </c>
      <c r="M258" s="68">
        <f t="shared" si="55"/>
        <v>199641372.13160002</v>
      </c>
      <c r="N258" s="67"/>
      <c r="O258" s="178"/>
      <c r="P258" s="69">
        <v>4</v>
      </c>
      <c r="Q258" s="178"/>
      <c r="R258" s="63" t="s">
        <v>635</v>
      </c>
      <c r="S258" s="63">
        <v>94914599.495900005</v>
      </c>
      <c r="T258" s="63">
        <v>0</v>
      </c>
      <c r="U258" s="63">
        <v>42594950.1149</v>
      </c>
      <c r="V258" s="63">
        <v>4498819.0817</v>
      </c>
      <c r="W258" s="63">
        <v>4125286.4882999999</v>
      </c>
      <c r="X258" s="63">
        <v>0</v>
      </c>
      <c r="Y258" s="63">
        <f t="shared" si="60"/>
        <v>4125286.4882999999</v>
      </c>
      <c r="Z258" s="63">
        <v>127465963.42839999</v>
      </c>
      <c r="AA258" s="68">
        <f t="shared" si="54"/>
        <v>273599618.6092</v>
      </c>
    </row>
    <row r="259" spans="1:27" ht="24.9" customHeight="1">
      <c r="A259" s="176"/>
      <c r="B259" s="179"/>
      <c r="C259" s="59">
        <v>18</v>
      </c>
      <c r="D259" s="63" t="s">
        <v>636</v>
      </c>
      <c r="E259" s="63">
        <v>88640138.0986</v>
      </c>
      <c r="F259" s="63">
        <v>0</v>
      </c>
      <c r="G259" s="63">
        <v>39779151.790600002</v>
      </c>
      <c r="H259" s="63">
        <v>5302446.5768999998</v>
      </c>
      <c r="I259" s="63">
        <v>3852578.6967000002</v>
      </c>
      <c r="J259" s="63">
        <f t="shared" si="66"/>
        <v>1926289.3483500001</v>
      </c>
      <c r="K259" s="63">
        <f t="shared" si="64"/>
        <v>1926289.3483500001</v>
      </c>
      <c r="L259" s="77">
        <v>94753263.212500006</v>
      </c>
      <c r="M259" s="68">
        <f t="shared" si="55"/>
        <v>230401289.02695</v>
      </c>
      <c r="N259" s="67"/>
      <c r="O259" s="178"/>
      <c r="P259" s="69">
        <v>5</v>
      </c>
      <c r="Q259" s="178"/>
      <c r="R259" s="63" t="s">
        <v>637</v>
      </c>
      <c r="S259" s="63">
        <v>96300382.601699993</v>
      </c>
      <c r="T259" s="63">
        <v>0</v>
      </c>
      <c r="U259" s="63">
        <v>43216849.828599997</v>
      </c>
      <c r="V259" s="63">
        <v>5906743.4227</v>
      </c>
      <c r="W259" s="63">
        <v>4185516.9728999999</v>
      </c>
      <c r="X259" s="63">
        <v>0</v>
      </c>
      <c r="Y259" s="63">
        <f t="shared" si="60"/>
        <v>4185516.9728999999</v>
      </c>
      <c r="Z259" s="63">
        <v>163678242.69260001</v>
      </c>
      <c r="AA259" s="68">
        <f t="shared" si="54"/>
        <v>313287735.51849997</v>
      </c>
    </row>
    <row r="260" spans="1:27" ht="24.9" customHeight="1">
      <c r="A260" s="59"/>
      <c r="B260" s="171" t="s">
        <v>602</v>
      </c>
      <c r="C260" s="172"/>
      <c r="D260" s="64"/>
      <c r="E260" s="64">
        <f>SUM(E242:E259)</f>
        <v>1616644479.6751001</v>
      </c>
      <c r="F260" s="64">
        <f t="shared" ref="F260:M260" si="69">SUM(F242:F259)</f>
        <v>0</v>
      </c>
      <c r="G260" s="64">
        <f t="shared" si="69"/>
        <v>725503677.31620002</v>
      </c>
      <c r="H260" s="64">
        <f t="shared" si="69"/>
        <v>104048320.00129999</v>
      </c>
      <c r="I260" s="64">
        <f t="shared" si="69"/>
        <v>70264444.709900007</v>
      </c>
      <c r="J260" s="64">
        <f t="shared" si="69"/>
        <v>35132222.354950003</v>
      </c>
      <c r="K260" s="64">
        <f t="shared" si="69"/>
        <v>35132222.354950003</v>
      </c>
      <c r="L260" s="64">
        <f t="shared" si="69"/>
        <v>1926863704.0880001</v>
      </c>
      <c r="M260" s="64">
        <f t="shared" si="69"/>
        <v>4408192403.4355497</v>
      </c>
      <c r="N260" s="67"/>
      <c r="O260" s="178"/>
      <c r="P260" s="69">
        <v>6</v>
      </c>
      <c r="Q260" s="178"/>
      <c r="R260" s="63" t="s">
        <v>638</v>
      </c>
      <c r="S260" s="63">
        <v>98977191.2333</v>
      </c>
      <c r="T260" s="63">
        <v>0</v>
      </c>
      <c r="U260" s="63">
        <v>44418124.772</v>
      </c>
      <c r="V260" s="63">
        <v>6114674.4439000003</v>
      </c>
      <c r="W260" s="63">
        <v>4301859.4802000001</v>
      </c>
      <c r="X260" s="63">
        <v>0</v>
      </c>
      <c r="Y260" s="63">
        <f t="shared" si="60"/>
        <v>4301859.4802000001</v>
      </c>
      <c r="Z260" s="63">
        <v>169026297.2631</v>
      </c>
      <c r="AA260" s="68">
        <f t="shared" si="54"/>
        <v>322838147.1925</v>
      </c>
    </row>
    <row r="261" spans="1:27" ht="24.9" customHeight="1">
      <c r="A261" s="176">
        <v>13</v>
      </c>
      <c r="B261" s="177" t="s">
        <v>639</v>
      </c>
      <c r="C261" s="59">
        <v>1</v>
      </c>
      <c r="D261" s="63" t="s">
        <v>640</v>
      </c>
      <c r="E261" s="63">
        <v>104154048.36499999</v>
      </c>
      <c r="F261" s="63">
        <v>0</v>
      </c>
      <c r="G261" s="63">
        <v>46741349.781199999</v>
      </c>
      <c r="H261" s="63">
        <v>5472097.7089999998</v>
      </c>
      <c r="I261" s="63">
        <v>4526861.9444000004</v>
      </c>
      <c r="J261" s="63">
        <v>0</v>
      </c>
      <c r="K261" s="63">
        <f t="shared" ref="K261:K292" si="70">I261-J261</f>
        <v>4526861.9444000004</v>
      </c>
      <c r="L261" s="77">
        <v>134290241.18239999</v>
      </c>
      <c r="M261" s="68">
        <f t="shared" si="55"/>
        <v>295184598.98199999</v>
      </c>
      <c r="N261" s="67"/>
      <c r="O261" s="178"/>
      <c r="P261" s="69">
        <v>7</v>
      </c>
      <c r="Q261" s="178"/>
      <c r="R261" s="63" t="s">
        <v>641</v>
      </c>
      <c r="S261" s="63">
        <v>107305165.927</v>
      </c>
      <c r="T261" s="63">
        <v>0</v>
      </c>
      <c r="U261" s="63">
        <v>48155480.9692</v>
      </c>
      <c r="V261" s="63">
        <v>6309266.6183000002</v>
      </c>
      <c r="W261" s="63">
        <v>4663819.4068999998</v>
      </c>
      <c r="X261" s="63">
        <v>0</v>
      </c>
      <c r="Y261" s="63">
        <f t="shared" si="60"/>
        <v>4663819.4068999998</v>
      </c>
      <c r="Z261" s="63">
        <v>174031272.2881</v>
      </c>
      <c r="AA261" s="68">
        <f t="shared" si="54"/>
        <v>340465005.20949996</v>
      </c>
    </row>
    <row r="262" spans="1:27" ht="24.9" customHeight="1">
      <c r="A262" s="176"/>
      <c r="B262" s="178"/>
      <c r="C262" s="59">
        <v>2</v>
      </c>
      <c r="D262" s="63" t="s">
        <v>642</v>
      </c>
      <c r="E262" s="63">
        <v>79254192.750300005</v>
      </c>
      <c r="F262" s="63">
        <v>0</v>
      </c>
      <c r="G262" s="63">
        <v>35567008.705899999</v>
      </c>
      <c r="H262" s="63">
        <v>4149523.8500999999</v>
      </c>
      <c r="I262" s="63">
        <v>3444636.0436999998</v>
      </c>
      <c r="J262" s="63">
        <v>0</v>
      </c>
      <c r="K262" s="63">
        <f t="shared" si="70"/>
        <v>3444636.0436999998</v>
      </c>
      <c r="L262" s="77">
        <v>100273204.52249999</v>
      </c>
      <c r="M262" s="68">
        <f t="shared" si="55"/>
        <v>222688565.8725</v>
      </c>
      <c r="N262" s="67"/>
      <c r="O262" s="178"/>
      <c r="P262" s="69">
        <v>8</v>
      </c>
      <c r="Q262" s="178"/>
      <c r="R262" s="63" t="s">
        <v>643</v>
      </c>
      <c r="S262" s="63">
        <v>78972664.159500003</v>
      </c>
      <c r="T262" s="63">
        <v>0</v>
      </c>
      <c r="U262" s="63">
        <v>35440666.748599999</v>
      </c>
      <c r="V262" s="63">
        <v>4845414.7517999997</v>
      </c>
      <c r="W262" s="63">
        <v>3432399.9273000001</v>
      </c>
      <c r="X262" s="63">
        <v>0</v>
      </c>
      <c r="Y262" s="63">
        <f t="shared" si="60"/>
        <v>3432399.9273000001</v>
      </c>
      <c r="Z262" s="63">
        <v>136380518.58860001</v>
      </c>
      <c r="AA262" s="68">
        <f t="shared" si="54"/>
        <v>259071664.17580003</v>
      </c>
    </row>
    <row r="263" spans="1:27" ht="24.9" customHeight="1">
      <c r="A263" s="176"/>
      <c r="B263" s="178"/>
      <c r="C263" s="59">
        <v>3</v>
      </c>
      <c r="D263" s="63" t="s">
        <v>644</v>
      </c>
      <c r="E263" s="63">
        <v>75567758.427599996</v>
      </c>
      <c r="F263" s="63">
        <v>0</v>
      </c>
      <c r="G263" s="63">
        <v>33912642.708300002</v>
      </c>
      <c r="H263" s="63">
        <v>3644560.2902000002</v>
      </c>
      <c r="I263" s="63">
        <v>3284412.0340999998</v>
      </c>
      <c r="J263" s="63">
        <v>0</v>
      </c>
      <c r="K263" s="63">
        <f t="shared" si="70"/>
        <v>3284412.0340999998</v>
      </c>
      <c r="L263" s="77">
        <v>87285374.907499999</v>
      </c>
      <c r="M263" s="68">
        <f t="shared" si="55"/>
        <v>203694748.36769998</v>
      </c>
      <c r="N263" s="67"/>
      <c r="O263" s="178"/>
      <c r="P263" s="69">
        <v>9</v>
      </c>
      <c r="Q263" s="178"/>
      <c r="R263" s="63" t="s">
        <v>645</v>
      </c>
      <c r="S263" s="63">
        <v>93723885.928800002</v>
      </c>
      <c r="T263" s="63">
        <v>0</v>
      </c>
      <c r="U263" s="63">
        <v>42060592.0154</v>
      </c>
      <c r="V263" s="63">
        <v>5778738.3095000004</v>
      </c>
      <c r="W263" s="63">
        <v>4073534.3383999998</v>
      </c>
      <c r="X263" s="63">
        <v>0</v>
      </c>
      <c r="Y263" s="63">
        <f t="shared" si="60"/>
        <v>4073534.3383999998</v>
      </c>
      <c r="Z263" s="63">
        <v>160385908.88420001</v>
      </c>
      <c r="AA263" s="68">
        <f t="shared" ref="AA263:AA326" si="71">S263+T263+U263+V263+Y263+Z263</f>
        <v>306022659.4763</v>
      </c>
    </row>
    <row r="264" spans="1:27" ht="24.9" customHeight="1">
      <c r="A264" s="176"/>
      <c r="B264" s="178"/>
      <c r="C264" s="59">
        <v>4</v>
      </c>
      <c r="D264" s="63" t="s">
        <v>646</v>
      </c>
      <c r="E264" s="63">
        <v>78027813.049899995</v>
      </c>
      <c r="F264" s="63">
        <v>0</v>
      </c>
      <c r="G264" s="63">
        <v>35016644.668799996</v>
      </c>
      <c r="H264" s="63">
        <v>4065121.4317999999</v>
      </c>
      <c r="I264" s="63">
        <v>3391333.7316000001</v>
      </c>
      <c r="J264" s="63">
        <v>0</v>
      </c>
      <c r="K264" s="63">
        <f t="shared" si="70"/>
        <v>3391333.7316000001</v>
      </c>
      <c r="L264" s="77">
        <v>98102346.434699997</v>
      </c>
      <c r="M264" s="68">
        <f t="shared" ref="M264:M327" si="72">E264+F264+G264+H264+K264+L264</f>
        <v>218603259.3168</v>
      </c>
      <c r="N264" s="67"/>
      <c r="O264" s="178"/>
      <c r="P264" s="69">
        <v>10</v>
      </c>
      <c r="Q264" s="178"/>
      <c r="R264" s="63" t="s">
        <v>647</v>
      </c>
      <c r="S264" s="63">
        <v>98124601.754899994</v>
      </c>
      <c r="T264" s="63">
        <v>0</v>
      </c>
      <c r="U264" s="63">
        <v>44035507.066200003</v>
      </c>
      <c r="V264" s="63">
        <v>5915086.3848999999</v>
      </c>
      <c r="W264" s="63">
        <v>4264803.2646000003</v>
      </c>
      <c r="X264" s="63">
        <v>0</v>
      </c>
      <c r="Y264" s="63">
        <f t="shared" si="60"/>
        <v>4264803.2646000003</v>
      </c>
      <c r="Z264" s="63">
        <v>163892826.43790001</v>
      </c>
      <c r="AA264" s="68">
        <f t="shared" si="71"/>
        <v>316232824.90850002</v>
      </c>
    </row>
    <row r="265" spans="1:27" ht="24.9" customHeight="1">
      <c r="A265" s="176"/>
      <c r="B265" s="178"/>
      <c r="C265" s="59">
        <v>5</v>
      </c>
      <c r="D265" s="63" t="s">
        <v>648</v>
      </c>
      <c r="E265" s="63">
        <v>82646659.371399999</v>
      </c>
      <c r="F265" s="63">
        <v>0</v>
      </c>
      <c r="G265" s="63">
        <v>37089450.43</v>
      </c>
      <c r="H265" s="63">
        <v>4290364.9239999996</v>
      </c>
      <c r="I265" s="63">
        <v>3592083.2940000002</v>
      </c>
      <c r="J265" s="63">
        <v>0</v>
      </c>
      <c r="K265" s="63">
        <f t="shared" si="70"/>
        <v>3592083.2940000002</v>
      </c>
      <c r="L265" s="77">
        <v>103895683.4807</v>
      </c>
      <c r="M265" s="68">
        <f t="shared" si="72"/>
        <v>231514241.50010002</v>
      </c>
      <c r="N265" s="67"/>
      <c r="O265" s="178"/>
      <c r="P265" s="69">
        <v>11</v>
      </c>
      <c r="Q265" s="178"/>
      <c r="R265" s="63" t="s">
        <v>649</v>
      </c>
      <c r="S265" s="63">
        <v>70967223.671800002</v>
      </c>
      <c r="T265" s="63">
        <v>0</v>
      </c>
      <c r="U265" s="63">
        <v>31848054.652800001</v>
      </c>
      <c r="V265" s="63">
        <v>4434408.4453999996</v>
      </c>
      <c r="W265" s="63">
        <v>3084458.3498</v>
      </c>
      <c r="X265" s="63">
        <v>0</v>
      </c>
      <c r="Y265" s="63">
        <f t="shared" si="60"/>
        <v>3084458.3498</v>
      </c>
      <c r="Z265" s="63">
        <v>125809300.5801</v>
      </c>
      <c r="AA265" s="68">
        <f t="shared" si="71"/>
        <v>236143445.69990003</v>
      </c>
    </row>
    <row r="266" spans="1:27" ht="24.9" customHeight="1">
      <c r="A266" s="176"/>
      <c r="B266" s="178"/>
      <c r="C266" s="59">
        <v>6</v>
      </c>
      <c r="D266" s="63" t="s">
        <v>650</v>
      </c>
      <c r="E266" s="63">
        <v>84250687.596599996</v>
      </c>
      <c r="F266" s="63">
        <v>0</v>
      </c>
      <c r="G266" s="63">
        <v>37809292.294200003</v>
      </c>
      <c r="H266" s="63">
        <v>4410851.4784000004</v>
      </c>
      <c r="I266" s="63">
        <v>3661799.3966999999</v>
      </c>
      <c r="J266" s="63">
        <v>0</v>
      </c>
      <c r="K266" s="63">
        <f t="shared" si="70"/>
        <v>3661799.3966999999</v>
      </c>
      <c r="L266" s="77">
        <v>106994637.4711</v>
      </c>
      <c r="M266" s="68">
        <f t="shared" si="72"/>
        <v>237127268.23699999</v>
      </c>
      <c r="N266" s="67"/>
      <c r="O266" s="178"/>
      <c r="P266" s="69">
        <v>12</v>
      </c>
      <c r="Q266" s="178"/>
      <c r="R266" s="63" t="s">
        <v>651</v>
      </c>
      <c r="S266" s="63">
        <v>74010326.170499995</v>
      </c>
      <c r="T266" s="63">
        <v>0</v>
      </c>
      <c r="U266" s="63">
        <v>33213711.778299998</v>
      </c>
      <c r="V266" s="63">
        <v>4418851.9534999998</v>
      </c>
      <c r="W266" s="63">
        <v>3216721.1384999999</v>
      </c>
      <c r="X266" s="63">
        <v>0</v>
      </c>
      <c r="Y266" s="63">
        <f t="shared" si="60"/>
        <v>3216721.1384999999</v>
      </c>
      <c r="Z266" s="63">
        <v>125409182.4699</v>
      </c>
      <c r="AA266" s="68">
        <f t="shared" si="71"/>
        <v>240268793.51069999</v>
      </c>
    </row>
    <row r="267" spans="1:27" ht="24.9" customHeight="1">
      <c r="A267" s="176"/>
      <c r="B267" s="178"/>
      <c r="C267" s="59">
        <v>7</v>
      </c>
      <c r="D267" s="63" t="s">
        <v>652</v>
      </c>
      <c r="E267" s="63">
        <v>69423089.738000005</v>
      </c>
      <c r="F267" s="63">
        <v>0</v>
      </c>
      <c r="G267" s="63">
        <v>31155091.628800001</v>
      </c>
      <c r="H267" s="63">
        <v>3701798.6170000001</v>
      </c>
      <c r="I267" s="63">
        <v>3017345.4410000001</v>
      </c>
      <c r="J267" s="63">
        <v>0</v>
      </c>
      <c r="K267" s="63">
        <f t="shared" si="70"/>
        <v>3017345.4410000001</v>
      </c>
      <c r="L267" s="77">
        <v>88757563.587300003</v>
      </c>
      <c r="M267" s="68">
        <f t="shared" si="72"/>
        <v>196054889.01210001</v>
      </c>
      <c r="N267" s="67"/>
      <c r="O267" s="178"/>
      <c r="P267" s="69">
        <v>13</v>
      </c>
      <c r="Q267" s="178"/>
      <c r="R267" s="63" t="s">
        <v>653</v>
      </c>
      <c r="S267" s="63">
        <v>72552558.384100005</v>
      </c>
      <c r="T267" s="63">
        <v>0</v>
      </c>
      <c r="U267" s="63">
        <v>32559507.4045</v>
      </c>
      <c r="V267" s="63">
        <v>4436733.2629000004</v>
      </c>
      <c r="W267" s="63">
        <v>3153361.9736000001</v>
      </c>
      <c r="X267" s="63">
        <v>0</v>
      </c>
      <c r="Y267" s="63">
        <f t="shared" si="60"/>
        <v>3153361.9736000001</v>
      </c>
      <c r="Z267" s="63">
        <v>125869095.65539999</v>
      </c>
      <c r="AA267" s="68">
        <f t="shared" si="71"/>
        <v>238571256.68049997</v>
      </c>
    </row>
    <row r="268" spans="1:27" ht="24.9" customHeight="1">
      <c r="A268" s="176"/>
      <c r="B268" s="178"/>
      <c r="C268" s="59">
        <v>8</v>
      </c>
      <c r="D268" s="63" t="s">
        <v>654</v>
      </c>
      <c r="E268" s="63">
        <v>85523692.972499996</v>
      </c>
      <c r="F268" s="63">
        <v>0</v>
      </c>
      <c r="G268" s="63">
        <v>38380580.597199999</v>
      </c>
      <c r="H268" s="63">
        <v>4239556.9435999999</v>
      </c>
      <c r="I268" s="63">
        <v>3717128.2071000002</v>
      </c>
      <c r="J268" s="63">
        <v>0</v>
      </c>
      <c r="K268" s="63">
        <f t="shared" si="70"/>
        <v>3717128.2071000002</v>
      </c>
      <c r="L268" s="77">
        <v>102588885.4346</v>
      </c>
      <c r="M268" s="68">
        <f t="shared" si="72"/>
        <v>234449844.155</v>
      </c>
      <c r="N268" s="67"/>
      <c r="O268" s="178"/>
      <c r="P268" s="69">
        <v>14</v>
      </c>
      <c r="Q268" s="178"/>
      <c r="R268" s="63" t="s">
        <v>655</v>
      </c>
      <c r="S268" s="63">
        <v>107759700.18279999</v>
      </c>
      <c r="T268" s="63">
        <v>0</v>
      </c>
      <c r="U268" s="63">
        <v>48359462.907300003</v>
      </c>
      <c r="V268" s="63">
        <v>5877303.9779000003</v>
      </c>
      <c r="W268" s="63">
        <v>4683574.8926999997</v>
      </c>
      <c r="X268" s="63">
        <v>0</v>
      </c>
      <c r="Y268" s="63">
        <f t="shared" si="60"/>
        <v>4683574.8926999997</v>
      </c>
      <c r="Z268" s="63">
        <v>162921050.44490001</v>
      </c>
      <c r="AA268" s="68">
        <f t="shared" si="71"/>
        <v>329601092.40559995</v>
      </c>
    </row>
    <row r="269" spans="1:27" ht="24.9" customHeight="1">
      <c r="A269" s="176"/>
      <c r="B269" s="178"/>
      <c r="C269" s="59">
        <v>9</v>
      </c>
      <c r="D269" s="63" t="s">
        <v>656</v>
      </c>
      <c r="E269" s="63">
        <v>91506952.083299994</v>
      </c>
      <c r="F269" s="63">
        <v>0</v>
      </c>
      <c r="G269" s="63">
        <v>41065695.686999999</v>
      </c>
      <c r="H269" s="63">
        <v>4753086.0547000002</v>
      </c>
      <c r="I269" s="63">
        <v>3977179.4331</v>
      </c>
      <c r="J269" s="63">
        <v>0</v>
      </c>
      <c r="K269" s="63">
        <f t="shared" si="70"/>
        <v>3977179.4331</v>
      </c>
      <c r="L269" s="77">
        <v>115797023.8554</v>
      </c>
      <c r="M269" s="68">
        <f t="shared" si="72"/>
        <v>257099937.11349997</v>
      </c>
      <c r="N269" s="67"/>
      <c r="O269" s="178"/>
      <c r="P269" s="69">
        <v>15</v>
      </c>
      <c r="Q269" s="178"/>
      <c r="R269" s="63" t="s">
        <v>657</v>
      </c>
      <c r="S269" s="63">
        <v>73482048.311000004</v>
      </c>
      <c r="T269" s="63">
        <v>0</v>
      </c>
      <c r="U269" s="63">
        <v>32976635.826000001</v>
      </c>
      <c r="V269" s="63">
        <v>4560105.2291000001</v>
      </c>
      <c r="W269" s="63">
        <v>3193760.5241</v>
      </c>
      <c r="X269" s="63">
        <v>0</v>
      </c>
      <c r="Y269" s="63">
        <f t="shared" si="60"/>
        <v>3193760.5241</v>
      </c>
      <c r="Z269" s="63">
        <v>129042263.3918</v>
      </c>
      <c r="AA269" s="68">
        <f t="shared" si="71"/>
        <v>243254813.28200001</v>
      </c>
    </row>
    <row r="270" spans="1:27" ht="24.9" customHeight="1">
      <c r="A270" s="176"/>
      <c r="B270" s="178"/>
      <c r="C270" s="59">
        <v>10</v>
      </c>
      <c r="D270" s="63" t="s">
        <v>658</v>
      </c>
      <c r="E270" s="63">
        <v>79905664.231299996</v>
      </c>
      <c r="F270" s="63">
        <v>0</v>
      </c>
      <c r="G270" s="63">
        <v>35859370.422499999</v>
      </c>
      <c r="H270" s="63">
        <v>4142615.3498</v>
      </c>
      <c r="I270" s="63">
        <v>3472951.0395999998</v>
      </c>
      <c r="J270" s="63">
        <v>0</v>
      </c>
      <c r="K270" s="63">
        <f t="shared" si="70"/>
        <v>3472951.0395999998</v>
      </c>
      <c r="L270" s="77">
        <v>100095515.6109</v>
      </c>
      <c r="M270" s="68">
        <f t="shared" si="72"/>
        <v>223476116.6541</v>
      </c>
      <c r="N270" s="67"/>
      <c r="O270" s="178"/>
      <c r="P270" s="69">
        <v>16</v>
      </c>
      <c r="Q270" s="178"/>
      <c r="R270" s="63" t="s">
        <v>659</v>
      </c>
      <c r="S270" s="63">
        <v>77108979.528200001</v>
      </c>
      <c r="T270" s="63">
        <v>0</v>
      </c>
      <c r="U270" s="63">
        <v>34604298.536300004</v>
      </c>
      <c r="V270" s="63">
        <v>4595777.1634999998</v>
      </c>
      <c r="W270" s="63">
        <v>3351398.3418999999</v>
      </c>
      <c r="X270" s="63">
        <v>0</v>
      </c>
      <c r="Y270" s="63">
        <f t="shared" si="60"/>
        <v>3351398.3418999999</v>
      </c>
      <c r="Z270" s="63">
        <v>129959757.3307</v>
      </c>
      <c r="AA270" s="68">
        <f t="shared" si="71"/>
        <v>249620210.90060002</v>
      </c>
    </row>
    <row r="271" spans="1:27" ht="24.9" customHeight="1">
      <c r="A271" s="176"/>
      <c r="B271" s="178"/>
      <c r="C271" s="59">
        <v>11</v>
      </c>
      <c r="D271" s="63" t="s">
        <v>660</v>
      </c>
      <c r="E271" s="63">
        <v>85632094.251200005</v>
      </c>
      <c r="F271" s="63">
        <v>0</v>
      </c>
      <c r="G271" s="63">
        <v>38429227.982100002</v>
      </c>
      <c r="H271" s="63">
        <v>4316407.8268999998</v>
      </c>
      <c r="I271" s="63">
        <v>3721839.6669999999</v>
      </c>
      <c r="J271" s="63">
        <v>0</v>
      </c>
      <c r="K271" s="63">
        <f t="shared" si="70"/>
        <v>3721839.6669999999</v>
      </c>
      <c r="L271" s="77">
        <v>104565515.5475</v>
      </c>
      <c r="M271" s="68">
        <f t="shared" si="72"/>
        <v>236665085.27469999</v>
      </c>
      <c r="N271" s="67"/>
      <c r="O271" s="178"/>
      <c r="P271" s="69">
        <v>17</v>
      </c>
      <c r="Q271" s="178"/>
      <c r="R271" s="63" t="s">
        <v>661</v>
      </c>
      <c r="S271" s="63">
        <v>100744182.2845</v>
      </c>
      <c r="T271" s="63">
        <v>0</v>
      </c>
      <c r="U271" s="63">
        <v>45211099.678599998</v>
      </c>
      <c r="V271" s="63">
        <v>5703552.7209999999</v>
      </c>
      <c r="W271" s="63">
        <v>4378658.4589</v>
      </c>
      <c r="X271" s="63">
        <v>0</v>
      </c>
      <c r="Y271" s="63">
        <f t="shared" si="60"/>
        <v>4378658.4589</v>
      </c>
      <c r="Z271" s="63">
        <v>158452110.70469999</v>
      </c>
      <c r="AA271" s="68">
        <f t="shared" si="71"/>
        <v>314489603.8477</v>
      </c>
    </row>
    <row r="272" spans="1:27" ht="24.9" customHeight="1">
      <c r="A272" s="176"/>
      <c r="B272" s="178"/>
      <c r="C272" s="59">
        <v>12</v>
      </c>
      <c r="D272" s="63" t="s">
        <v>662</v>
      </c>
      <c r="E272" s="63">
        <v>60093203.011699997</v>
      </c>
      <c r="F272" s="63">
        <v>0</v>
      </c>
      <c r="G272" s="63">
        <v>26968106.046100002</v>
      </c>
      <c r="H272" s="63">
        <v>3286678.5377000002</v>
      </c>
      <c r="I272" s="63">
        <v>2611839.2718000002</v>
      </c>
      <c r="J272" s="63">
        <v>0</v>
      </c>
      <c r="K272" s="63">
        <f t="shared" si="70"/>
        <v>2611839.2718000002</v>
      </c>
      <c r="L272" s="77">
        <v>78080537.981000006</v>
      </c>
      <c r="M272" s="68">
        <f t="shared" si="72"/>
        <v>171040364.84829998</v>
      </c>
      <c r="N272" s="67"/>
      <c r="O272" s="178"/>
      <c r="P272" s="69">
        <v>18</v>
      </c>
      <c r="Q272" s="178"/>
      <c r="R272" s="63" t="s">
        <v>663</v>
      </c>
      <c r="S272" s="63">
        <v>87110994.522799999</v>
      </c>
      <c r="T272" s="63">
        <v>0</v>
      </c>
      <c r="U272" s="63">
        <v>39092916.009300001</v>
      </c>
      <c r="V272" s="63">
        <v>4646057.5257999999</v>
      </c>
      <c r="W272" s="63">
        <v>3786117.3160000001</v>
      </c>
      <c r="X272" s="63">
        <v>0</v>
      </c>
      <c r="Y272" s="63">
        <f t="shared" ref="Y272:Y335" si="73">W272-X272</f>
        <v>3786117.3160000001</v>
      </c>
      <c r="Z272" s="63">
        <v>131252984.86319999</v>
      </c>
      <c r="AA272" s="68">
        <f t="shared" si="71"/>
        <v>265889070.23710001</v>
      </c>
    </row>
    <row r="273" spans="1:27" ht="24.9" customHeight="1">
      <c r="A273" s="176"/>
      <c r="B273" s="178"/>
      <c r="C273" s="59">
        <v>13</v>
      </c>
      <c r="D273" s="63" t="s">
        <v>664</v>
      </c>
      <c r="E273" s="63">
        <v>76164079.7632</v>
      </c>
      <c r="F273" s="63">
        <v>0</v>
      </c>
      <c r="G273" s="63">
        <v>34180254.621399999</v>
      </c>
      <c r="H273" s="63">
        <v>3992524.4698999999</v>
      </c>
      <c r="I273" s="63">
        <v>3310330.0315</v>
      </c>
      <c r="J273" s="63">
        <v>0</v>
      </c>
      <c r="K273" s="63">
        <f t="shared" si="70"/>
        <v>3310330.0315</v>
      </c>
      <c r="L273" s="77">
        <v>96235128.587200001</v>
      </c>
      <c r="M273" s="68">
        <f t="shared" si="72"/>
        <v>213882317.47319999</v>
      </c>
      <c r="N273" s="67"/>
      <c r="O273" s="178"/>
      <c r="P273" s="69">
        <v>19</v>
      </c>
      <c r="Q273" s="178"/>
      <c r="R273" s="63" t="s">
        <v>665</v>
      </c>
      <c r="S273" s="63">
        <v>79969166.623500004</v>
      </c>
      <c r="T273" s="63">
        <v>0</v>
      </c>
      <c r="U273" s="63">
        <v>35887868.4749</v>
      </c>
      <c r="V273" s="63">
        <v>4434416.6893999996</v>
      </c>
      <c r="W273" s="63">
        <v>3475711.0529</v>
      </c>
      <c r="X273" s="63">
        <v>0</v>
      </c>
      <c r="Y273" s="63">
        <f t="shared" si="73"/>
        <v>3475711.0529</v>
      </c>
      <c r="Z273" s="63">
        <v>125809512.61939999</v>
      </c>
      <c r="AA273" s="68">
        <f t="shared" si="71"/>
        <v>249576675.4601</v>
      </c>
    </row>
    <row r="274" spans="1:27" ht="24.9" customHeight="1">
      <c r="A274" s="176"/>
      <c r="B274" s="178"/>
      <c r="C274" s="59">
        <v>14</v>
      </c>
      <c r="D274" s="63" t="s">
        <v>666</v>
      </c>
      <c r="E274" s="63">
        <v>74323737.761500001</v>
      </c>
      <c r="F274" s="63">
        <v>0</v>
      </c>
      <c r="G274" s="63">
        <v>33354361.911800001</v>
      </c>
      <c r="H274" s="63">
        <v>3865607.5691999998</v>
      </c>
      <c r="I274" s="63">
        <v>3230342.9901999999</v>
      </c>
      <c r="J274" s="63">
        <v>0</v>
      </c>
      <c r="K274" s="63">
        <f t="shared" si="70"/>
        <v>3230342.9901999999</v>
      </c>
      <c r="L274" s="77">
        <v>92970783.963</v>
      </c>
      <c r="M274" s="68">
        <f t="shared" si="72"/>
        <v>207744834.19569999</v>
      </c>
      <c r="N274" s="67"/>
      <c r="O274" s="178"/>
      <c r="P274" s="69">
        <v>20</v>
      </c>
      <c r="Q274" s="178"/>
      <c r="R274" s="63" t="s">
        <v>667</v>
      </c>
      <c r="S274" s="63">
        <v>72207597.5572</v>
      </c>
      <c r="T274" s="63">
        <v>0</v>
      </c>
      <c r="U274" s="63">
        <v>32404698.878699999</v>
      </c>
      <c r="V274" s="63">
        <v>4259470.0476000002</v>
      </c>
      <c r="W274" s="63">
        <v>3138368.8931</v>
      </c>
      <c r="X274" s="63">
        <v>0</v>
      </c>
      <c r="Y274" s="63">
        <f t="shared" si="73"/>
        <v>3138368.8931</v>
      </c>
      <c r="Z274" s="63">
        <v>121309827.18440001</v>
      </c>
      <c r="AA274" s="68">
        <f t="shared" si="71"/>
        <v>233319962.56099999</v>
      </c>
    </row>
    <row r="275" spans="1:27" ht="24.9" customHeight="1">
      <c r="A275" s="176"/>
      <c r="B275" s="178"/>
      <c r="C275" s="59">
        <v>15</v>
      </c>
      <c r="D275" s="63" t="s">
        <v>668</v>
      </c>
      <c r="E275" s="63">
        <v>79713211.301200002</v>
      </c>
      <c r="F275" s="63">
        <v>0</v>
      </c>
      <c r="G275" s="63">
        <v>35773003.067000002</v>
      </c>
      <c r="H275" s="63">
        <v>4135533.7247000001</v>
      </c>
      <c r="I275" s="63">
        <v>3464586.4309999999</v>
      </c>
      <c r="J275" s="63">
        <v>0</v>
      </c>
      <c r="K275" s="63">
        <f t="shared" si="70"/>
        <v>3464586.4309999999</v>
      </c>
      <c r="L275" s="77">
        <v>99913373.874400005</v>
      </c>
      <c r="M275" s="68">
        <f t="shared" si="72"/>
        <v>222999708.39829999</v>
      </c>
      <c r="N275" s="67"/>
      <c r="O275" s="178"/>
      <c r="P275" s="69">
        <v>21</v>
      </c>
      <c r="Q275" s="178"/>
      <c r="R275" s="63" t="s">
        <v>669</v>
      </c>
      <c r="S275" s="63">
        <v>89175957.713300005</v>
      </c>
      <c r="T275" s="63">
        <v>0</v>
      </c>
      <c r="U275" s="63">
        <v>40019612.266400002</v>
      </c>
      <c r="V275" s="63">
        <v>5242472.1529999999</v>
      </c>
      <c r="W275" s="63">
        <v>3875867.0994000002</v>
      </c>
      <c r="X275" s="63">
        <v>0</v>
      </c>
      <c r="Y275" s="63">
        <f t="shared" si="73"/>
        <v>3875867.0994000002</v>
      </c>
      <c r="Z275" s="63">
        <v>146592966.1455</v>
      </c>
      <c r="AA275" s="68">
        <f t="shared" si="71"/>
        <v>284906875.37760001</v>
      </c>
    </row>
    <row r="276" spans="1:27" ht="24.9" customHeight="1">
      <c r="A276" s="176"/>
      <c r="B276" s="179"/>
      <c r="C276" s="59">
        <v>16</v>
      </c>
      <c r="D276" s="63" t="s">
        <v>670</v>
      </c>
      <c r="E276" s="63">
        <v>77487458.747700006</v>
      </c>
      <c r="F276" s="63">
        <v>0</v>
      </c>
      <c r="G276" s="63">
        <v>34774149.155299999</v>
      </c>
      <c r="H276" s="63">
        <v>4034247.5251000002</v>
      </c>
      <c r="I276" s="63">
        <v>3367848.2371</v>
      </c>
      <c r="J276" s="63">
        <v>0</v>
      </c>
      <c r="K276" s="63">
        <f t="shared" si="70"/>
        <v>3367848.2371</v>
      </c>
      <c r="L276" s="77">
        <v>97308259.353300005</v>
      </c>
      <c r="M276" s="68">
        <f t="shared" si="72"/>
        <v>216971963.0185</v>
      </c>
      <c r="N276" s="67"/>
      <c r="O276" s="178"/>
      <c r="P276" s="69">
        <v>22</v>
      </c>
      <c r="Q276" s="178"/>
      <c r="R276" s="63" t="s">
        <v>671</v>
      </c>
      <c r="S276" s="63">
        <v>82600535.362399995</v>
      </c>
      <c r="T276" s="63">
        <v>0</v>
      </c>
      <c r="U276" s="63">
        <v>37068751.297600001</v>
      </c>
      <c r="V276" s="63">
        <v>4805208.5987999998</v>
      </c>
      <c r="W276" s="63">
        <v>3590078.5998</v>
      </c>
      <c r="X276" s="63">
        <v>0</v>
      </c>
      <c r="Y276" s="63">
        <f t="shared" si="73"/>
        <v>3590078.5998</v>
      </c>
      <c r="Z276" s="63">
        <v>135346403.04899999</v>
      </c>
      <c r="AA276" s="68">
        <f t="shared" si="71"/>
        <v>263410976.90759999</v>
      </c>
    </row>
    <row r="277" spans="1:27" ht="24.9" customHeight="1">
      <c r="A277" s="59"/>
      <c r="B277" s="171" t="s">
        <v>672</v>
      </c>
      <c r="C277" s="172"/>
      <c r="D277" s="64"/>
      <c r="E277" s="64">
        <f>SUM(E261:E276)</f>
        <v>1283674343.4223998</v>
      </c>
      <c r="F277" s="64">
        <f t="shared" ref="F277:M277" si="74">SUM(F261:F276)</f>
        <v>0</v>
      </c>
      <c r="G277" s="64">
        <f t="shared" si="74"/>
        <v>576076229.70760012</v>
      </c>
      <c r="H277" s="64">
        <f t="shared" si="74"/>
        <v>66500576.302099995</v>
      </c>
      <c r="I277" s="64">
        <f t="shared" si="74"/>
        <v>55792517.193900004</v>
      </c>
      <c r="J277" s="64">
        <f t="shared" si="74"/>
        <v>0</v>
      </c>
      <c r="K277" s="64">
        <f t="shared" si="74"/>
        <v>55792517.193900004</v>
      </c>
      <c r="L277" s="64">
        <f t="shared" si="74"/>
        <v>1607154075.7934999</v>
      </c>
      <c r="M277" s="64">
        <f t="shared" si="74"/>
        <v>3589197742.4194999</v>
      </c>
      <c r="N277" s="67"/>
      <c r="O277" s="178"/>
      <c r="P277" s="69">
        <v>23</v>
      </c>
      <c r="Q277" s="178"/>
      <c r="R277" s="63" t="s">
        <v>673</v>
      </c>
      <c r="S277" s="63">
        <v>85512304.444100007</v>
      </c>
      <c r="T277" s="63">
        <v>0</v>
      </c>
      <c r="U277" s="63">
        <v>38375469.7522</v>
      </c>
      <c r="V277" s="63">
        <v>5223700.4879999999</v>
      </c>
      <c r="W277" s="63">
        <v>3716633.2259</v>
      </c>
      <c r="X277" s="63">
        <v>0</v>
      </c>
      <c r="Y277" s="63">
        <f t="shared" si="73"/>
        <v>3716633.2259</v>
      </c>
      <c r="Z277" s="63">
        <v>146110152.7184</v>
      </c>
      <c r="AA277" s="68">
        <f t="shared" si="71"/>
        <v>278938260.6286</v>
      </c>
    </row>
    <row r="278" spans="1:27" ht="24.9" customHeight="1">
      <c r="A278" s="176">
        <v>14</v>
      </c>
      <c r="B278" s="177" t="s">
        <v>99</v>
      </c>
      <c r="C278" s="59">
        <v>1</v>
      </c>
      <c r="D278" s="63" t="s">
        <v>674</v>
      </c>
      <c r="E278" s="63">
        <v>97066386.024900004</v>
      </c>
      <c r="F278" s="63">
        <v>0</v>
      </c>
      <c r="G278" s="63">
        <v>43560610.196099997</v>
      </c>
      <c r="H278" s="63">
        <v>5283688.0646000002</v>
      </c>
      <c r="I278" s="63">
        <v>4218809.8865999999</v>
      </c>
      <c r="J278" s="63">
        <v>0</v>
      </c>
      <c r="K278" s="63">
        <f t="shared" si="70"/>
        <v>4218809.8865999999</v>
      </c>
      <c r="L278" s="77">
        <v>109979671.20029999</v>
      </c>
      <c r="M278" s="68">
        <f t="shared" si="72"/>
        <v>260109165.3725</v>
      </c>
      <c r="N278" s="67"/>
      <c r="O278" s="178"/>
      <c r="P278" s="69">
        <v>24</v>
      </c>
      <c r="Q278" s="178"/>
      <c r="R278" s="63" t="s">
        <v>675</v>
      </c>
      <c r="S278" s="63">
        <v>73204768.835199997</v>
      </c>
      <c r="T278" s="63">
        <v>0</v>
      </c>
      <c r="U278" s="63">
        <v>32852200.749600001</v>
      </c>
      <c r="V278" s="63">
        <v>4416568.3562000003</v>
      </c>
      <c r="W278" s="63">
        <v>3181709.0876000002</v>
      </c>
      <c r="X278" s="63">
        <v>0</v>
      </c>
      <c r="Y278" s="63">
        <f t="shared" si="73"/>
        <v>3181709.0876000002</v>
      </c>
      <c r="Z278" s="63">
        <v>125350447.59100001</v>
      </c>
      <c r="AA278" s="68">
        <f t="shared" si="71"/>
        <v>239005694.6196</v>
      </c>
    </row>
    <row r="279" spans="1:27" ht="24.9" customHeight="1">
      <c r="A279" s="176"/>
      <c r="B279" s="178"/>
      <c r="C279" s="59">
        <v>2</v>
      </c>
      <c r="D279" s="63" t="s">
        <v>676</v>
      </c>
      <c r="E279" s="63">
        <v>81785406.105800003</v>
      </c>
      <c r="F279" s="63">
        <v>0</v>
      </c>
      <c r="G279" s="63">
        <v>36702944.664999999</v>
      </c>
      <c r="H279" s="63">
        <v>4752681.6018000003</v>
      </c>
      <c r="I279" s="63">
        <v>3554650.5232000002</v>
      </c>
      <c r="J279" s="63">
        <v>0</v>
      </c>
      <c r="K279" s="63">
        <f t="shared" si="70"/>
        <v>3554650.5232000002</v>
      </c>
      <c r="L279" s="77">
        <v>96322009.5185</v>
      </c>
      <c r="M279" s="68">
        <f t="shared" si="72"/>
        <v>223117692.41429999</v>
      </c>
      <c r="N279" s="67"/>
      <c r="O279" s="178"/>
      <c r="P279" s="69">
        <v>25</v>
      </c>
      <c r="Q279" s="178"/>
      <c r="R279" s="63" t="s">
        <v>677</v>
      </c>
      <c r="S279" s="63">
        <v>66989573.2355</v>
      </c>
      <c r="T279" s="63">
        <v>0</v>
      </c>
      <c r="U279" s="63">
        <v>30062999.215500001</v>
      </c>
      <c r="V279" s="63">
        <v>4122825.1869000001</v>
      </c>
      <c r="W279" s="63">
        <v>2911577.1735999999</v>
      </c>
      <c r="X279" s="63">
        <v>0</v>
      </c>
      <c r="Y279" s="63">
        <f t="shared" si="73"/>
        <v>2911577.1735999999</v>
      </c>
      <c r="Z279" s="63">
        <v>117795276.2168</v>
      </c>
      <c r="AA279" s="68">
        <f t="shared" si="71"/>
        <v>221882251.02830002</v>
      </c>
    </row>
    <row r="280" spans="1:27" ht="24.9" customHeight="1">
      <c r="A280" s="176"/>
      <c r="B280" s="178"/>
      <c r="C280" s="59">
        <v>3</v>
      </c>
      <c r="D280" s="63" t="s">
        <v>678</v>
      </c>
      <c r="E280" s="63">
        <v>110705215.5351</v>
      </c>
      <c r="F280" s="63">
        <v>0</v>
      </c>
      <c r="G280" s="63">
        <v>49681325.720399998</v>
      </c>
      <c r="H280" s="63">
        <v>5951083.8230999997</v>
      </c>
      <c r="I280" s="63">
        <v>4811596.2377000004</v>
      </c>
      <c r="J280" s="63">
        <v>0</v>
      </c>
      <c r="K280" s="63">
        <f t="shared" si="70"/>
        <v>4811596.2377000004</v>
      </c>
      <c r="L280" s="77">
        <v>127145310.6323</v>
      </c>
      <c r="M280" s="68">
        <f t="shared" si="72"/>
        <v>298294531.94859999</v>
      </c>
      <c r="N280" s="67"/>
      <c r="O280" s="178"/>
      <c r="P280" s="69">
        <v>26</v>
      </c>
      <c r="Q280" s="178"/>
      <c r="R280" s="63" t="s">
        <v>679</v>
      </c>
      <c r="S280" s="63">
        <v>88798494.910099998</v>
      </c>
      <c r="T280" s="63">
        <v>0</v>
      </c>
      <c r="U280" s="63">
        <v>39850217.785800003</v>
      </c>
      <c r="V280" s="63">
        <v>5256717.8435000004</v>
      </c>
      <c r="W280" s="63">
        <v>3859461.3809000002</v>
      </c>
      <c r="X280" s="63">
        <v>0</v>
      </c>
      <c r="Y280" s="63">
        <f t="shared" si="73"/>
        <v>3859461.3809000002</v>
      </c>
      <c r="Z280" s="63">
        <v>146959370.01100001</v>
      </c>
      <c r="AA280" s="68">
        <f t="shared" si="71"/>
        <v>284724261.93130004</v>
      </c>
    </row>
    <row r="281" spans="1:27" ht="24.9" customHeight="1">
      <c r="A281" s="176"/>
      <c r="B281" s="178"/>
      <c r="C281" s="59">
        <v>4</v>
      </c>
      <c r="D281" s="63" t="s">
        <v>680</v>
      </c>
      <c r="E281" s="63">
        <v>104066969.27150001</v>
      </c>
      <c r="F281" s="63">
        <v>0</v>
      </c>
      <c r="G281" s="63">
        <v>46702271.181299999</v>
      </c>
      <c r="H281" s="63">
        <v>5668832.8369000005</v>
      </c>
      <c r="I281" s="63">
        <v>4523077.2134999996</v>
      </c>
      <c r="J281" s="63">
        <v>0</v>
      </c>
      <c r="K281" s="63">
        <f t="shared" si="70"/>
        <v>4523077.2134999996</v>
      </c>
      <c r="L281" s="77">
        <v>119885722.0061</v>
      </c>
      <c r="M281" s="68">
        <f t="shared" si="72"/>
        <v>280846872.50929999</v>
      </c>
      <c r="N281" s="67"/>
      <c r="O281" s="178"/>
      <c r="P281" s="69">
        <v>27</v>
      </c>
      <c r="Q281" s="178"/>
      <c r="R281" s="63" t="s">
        <v>681</v>
      </c>
      <c r="S281" s="63">
        <v>96748442.099600002</v>
      </c>
      <c r="T281" s="63">
        <v>0</v>
      </c>
      <c r="U281" s="63">
        <v>43417926.081100002</v>
      </c>
      <c r="V281" s="63">
        <v>5770601.4480999997</v>
      </c>
      <c r="W281" s="63">
        <v>4204991.0454000002</v>
      </c>
      <c r="X281" s="63">
        <v>0</v>
      </c>
      <c r="Y281" s="63">
        <f t="shared" si="73"/>
        <v>4204991.0454000002</v>
      </c>
      <c r="Z281" s="63">
        <v>160176626.1207</v>
      </c>
      <c r="AA281" s="68">
        <f t="shared" si="71"/>
        <v>310318586.7949</v>
      </c>
    </row>
    <row r="282" spans="1:27" ht="24.9" customHeight="1">
      <c r="A282" s="176"/>
      <c r="B282" s="178"/>
      <c r="C282" s="59">
        <v>5</v>
      </c>
      <c r="D282" s="63" t="s">
        <v>682</v>
      </c>
      <c r="E282" s="63">
        <v>100620774.6522</v>
      </c>
      <c r="F282" s="63">
        <v>0</v>
      </c>
      <c r="G282" s="63">
        <v>45155717.872599997</v>
      </c>
      <c r="H282" s="63">
        <v>5288543.8004999999</v>
      </c>
      <c r="I282" s="63">
        <v>4373294.7757999999</v>
      </c>
      <c r="J282" s="63">
        <v>0</v>
      </c>
      <c r="K282" s="63">
        <f t="shared" si="70"/>
        <v>4373294.7757999999</v>
      </c>
      <c r="L282" s="77">
        <v>110104562.3328</v>
      </c>
      <c r="M282" s="68">
        <f t="shared" si="72"/>
        <v>265542893.4339</v>
      </c>
      <c r="N282" s="67"/>
      <c r="O282" s="178"/>
      <c r="P282" s="69">
        <v>28</v>
      </c>
      <c r="Q282" s="178"/>
      <c r="R282" s="63" t="s">
        <v>683</v>
      </c>
      <c r="S282" s="63">
        <v>74100108.615199998</v>
      </c>
      <c r="T282" s="63">
        <v>0</v>
      </c>
      <c r="U282" s="63">
        <v>33254003.5647</v>
      </c>
      <c r="V282" s="63">
        <v>4446461.2227999996</v>
      </c>
      <c r="W282" s="63">
        <v>3220623.3654</v>
      </c>
      <c r="X282" s="63">
        <v>0</v>
      </c>
      <c r="Y282" s="63">
        <f t="shared" si="73"/>
        <v>3220623.3654</v>
      </c>
      <c r="Z282" s="63">
        <v>126119301.99879999</v>
      </c>
      <c r="AA282" s="68">
        <f t="shared" si="71"/>
        <v>241140498.7669</v>
      </c>
    </row>
    <row r="283" spans="1:27" ht="24.9" customHeight="1">
      <c r="A283" s="176"/>
      <c r="B283" s="178"/>
      <c r="C283" s="59">
        <v>6</v>
      </c>
      <c r="D283" s="63" t="s">
        <v>684</v>
      </c>
      <c r="E283" s="63">
        <v>96743683.181799993</v>
      </c>
      <c r="F283" s="63">
        <v>0</v>
      </c>
      <c r="G283" s="63">
        <v>43415790.415200002</v>
      </c>
      <c r="H283" s="63">
        <v>5049425.5993999997</v>
      </c>
      <c r="I283" s="63">
        <v>4204784.2079999996</v>
      </c>
      <c r="J283" s="63">
        <v>0</v>
      </c>
      <c r="K283" s="63">
        <f t="shared" si="70"/>
        <v>4204784.2079999996</v>
      </c>
      <c r="L283" s="77">
        <v>103954363.1885</v>
      </c>
      <c r="M283" s="68">
        <f t="shared" si="72"/>
        <v>253368046.59290004</v>
      </c>
      <c r="N283" s="67"/>
      <c r="O283" s="178"/>
      <c r="P283" s="69">
        <v>29</v>
      </c>
      <c r="Q283" s="178"/>
      <c r="R283" s="63" t="s">
        <v>685</v>
      </c>
      <c r="S283" s="63">
        <v>89113968.115199998</v>
      </c>
      <c r="T283" s="63">
        <v>0</v>
      </c>
      <c r="U283" s="63">
        <v>39991793.112599999</v>
      </c>
      <c r="V283" s="63">
        <v>4827228.4132000003</v>
      </c>
      <c r="W283" s="63">
        <v>3873172.8369</v>
      </c>
      <c r="X283" s="63">
        <v>0</v>
      </c>
      <c r="Y283" s="63">
        <f t="shared" si="73"/>
        <v>3873172.8369</v>
      </c>
      <c r="Z283" s="63">
        <v>135912759.94999999</v>
      </c>
      <c r="AA283" s="68">
        <f t="shared" si="71"/>
        <v>273718922.42789996</v>
      </c>
    </row>
    <row r="284" spans="1:27" ht="24.9" customHeight="1">
      <c r="A284" s="176"/>
      <c r="B284" s="178"/>
      <c r="C284" s="59">
        <v>7</v>
      </c>
      <c r="D284" s="63" t="s">
        <v>686</v>
      </c>
      <c r="E284" s="63">
        <v>97680734.303200006</v>
      </c>
      <c r="F284" s="63">
        <v>0</v>
      </c>
      <c r="G284" s="63">
        <v>43836312.083999999</v>
      </c>
      <c r="H284" s="63">
        <v>5375312.2566</v>
      </c>
      <c r="I284" s="63">
        <v>4245511.3915999997</v>
      </c>
      <c r="J284" s="63">
        <v>0</v>
      </c>
      <c r="K284" s="63">
        <f t="shared" si="70"/>
        <v>4245511.3915999997</v>
      </c>
      <c r="L284" s="77">
        <v>112336275.69230001</v>
      </c>
      <c r="M284" s="68">
        <f t="shared" si="72"/>
        <v>263474145.7277</v>
      </c>
      <c r="N284" s="67"/>
      <c r="O284" s="178"/>
      <c r="P284" s="69">
        <v>30</v>
      </c>
      <c r="Q284" s="178"/>
      <c r="R284" s="63" t="s">
        <v>687</v>
      </c>
      <c r="S284" s="63">
        <v>75241923.204300001</v>
      </c>
      <c r="T284" s="63">
        <v>0</v>
      </c>
      <c r="U284" s="63">
        <v>33766417.2051</v>
      </c>
      <c r="V284" s="63">
        <v>4606436.6991999997</v>
      </c>
      <c r="W284" s="63">
        <v>3270250.2122999998</v>
      </c>
      <c r="X284" s="63">
        <v>0</v>
      </c>
      <c r="Y284" s="63">
        <f t="shared" si="73"/>
        <v>3270250.2122999998</v>
      </c>
      <c r="Z284" s="63">
        <v>130233924.112</v>
      </c>
      <c r="AA284" s="68">
        <f t="shared" si="71"/>
        <v>247118951.43290001</v>
      </c>
    </row>
    <row r="285" spans="1:27" ht="24.9" customHeight="1">
      <c r="A285" s="176"/>
      <c r="B285" s="178"/>
      <c r="C285" s="59">
        <v>8</v>
      </c>
      <c r="D285" s="63" t="s">
        <v>688</v>
      </c>
      <c r="E285" s="63">
        <v>105721546.45119999</v>
      </c>
      <c r="F285" s="63">
        <v>0</v>
      </c>
      <c r="G285" s="63">
        <v>47444797.966499999</v>
      </c>
      <c r="H285" s="63">
        <v>5789022.6061000004</v>
      </c>
      <c r="I285" s="63">
        <v>4594990.3324999996</v>
      </c>
      <c r="J285" s="63">
        <v>0</v>
      </c>
      <c r="K285" s="63">
        <f t="shared" si="70"/>
        <v>4594990.3324999996</v>
      </c>
      <c r="L285" s="77">
        <v>122977042.5827</v>
      </c>
      <c r="M285" s="68">
        <f t="shared" si="72"/>
        <v>286527399.93900001</v>
      </c>
      <c r="N285" s="67"/>
      <c r="O285" s="178"/>
      <c r="P285" s="69">
        <v>31</v>
      </c>
      <c r="Q285" s="178"/>
      <c r="R285" s="63" t="s">
        <v>689</v>
      </c>
      <c r="S285" s="63">
        <v>75570387.815699995</v>
      </c>
      <c r="T285" s="63">
        <v>0</v>
      </c>
      <c r="U285" s="63">
        <v>33913822.702299997</v>
      </c>
      <c r="V285" s="63">
        <v>4708580.2784000002</v>
      </c>
      <c r="W285" s="63">
        <v>3284526.3155999999</v>
      </c>
      <c r="X285" s="63">
        <v>0</v>
      </c>
      <c r="Y285" s="63">
        <f t="shared" si="73"/>
        <v>3284526.3155999999</v>
      </c>
      <c r="Z285" s="63">
        <v>132861090.7177</v>
      </c>
      <c r="AA285" s="68">
        <f t="shared" si="71"/>
        <v>250338407.82969999</v>
      </c>
    </row>
    <row r="286" spans="1:27" ht="24.9" customHeight="1">
      <c r="A286" s="176"/>
      <c r="B286" s="178"/>
      <c r="C286" s="59">
        <v>9</v>
      </c>
      <c r="D286" s="63" t="s">
        <v>690</v>
      </c>
      <c r="E286" s="63">
        <v>96198820.405000001</v>
      </c>
      <c r="F286" s="63">
        <v>0</v>
      </c>
      <c r="G286" s="63">
        <v>43171271.627599999</v>
      </c>
      <c r="H286" s="63">
        <v>4864841.682</v>
      </c>
      <c r="I286" s="63">
        <v>4181102.7609999999</v>
      </c>
      <c r="J286" s="63">
        <v>0</v>
      </c>
      <c r="K286" s="63">
        <f t="shared" si="70"/>
        <v>4181102.7609999999</v>
      </c>
      <c r="L286" s="77">
        <v>99206803.842199996</v>
      </c>
      <c r="M286" s="68">
        <f t="shared" si="72"/>
        <v>247622840.31779999</v>
      </c>
      <c r="N286" s="67"/>
      <c r="O286" s="178"/>
      <c r="P286" s="69">
        <v>32</v>
      </c>
      <c r="Q286" s="178"/>
      <c r="R286" s="63" t="s">
        <v>691</v>
      </c>
      <c r="S286" s="63">
        <v>75203423.113800004</v>
      </c>
      <c r="T286" s="63">
        <v>0</v>
      </c>
      <c r="U286" s="63">
        <v>33749139.468599997</v>
      </c>
      <c r="V286" s="63">
        <v>4494128.2264</v>
      </c>
      <c r="W286" s="63">
        <v>3268576.8774999999</v>
      </c>
      <c r="X286" s="63">
        <v>0</v>
      </c>
      <c r="Y286" s="63">
        <f t="shared" si="73"/>
        <v>3268576.8774999999</v>
      </c>
      <c r="Z286" s="63">
        <v>127345313.08140001</v>
      </c>
      <c r="AA286" s="68">
        <f t="shared" si="71"/>
        <v>244060580.76770002</v>
      </c>
    </row>
    <row r="287" spans="1:27" ht="24.9" customHeight="1">
      <c r="A287" s="176"/>
      <c r="B287" s="178"/>
      <c r="C287" s="59">
        <v>10</v>
      </c>
      <c r="D287" s="63" t="s">
        <v>692</v>
      </c>
      <c r="E287" s="63">
        <v>89962011.260199994</v>
      </c>
      <c r="F287" s="63">
        <v>0</v>
      </c>
      <c r="G287" s="63">
        <v>40372370.554300003</v>
      </c>
      <c r="H287" s="63">
        <v>4873802.9468</v>
      </c>
      <c r="I287" s="63">
        <v>3910031.4544000002</v>
      </c>
      <c r="J287" s="63">
        <v>0</v>
      </c>
      <c r="K287" s="63">
        <f t="shared" si="70"/>
        <v>3910031.4544000002</v>
      </c>
      <c r="L287" s="77">
        <v>99437290.533099994</v>
      </c>
      <c r="M287" s="68">
        <f t="shared" si="72"/>
        <v>238555506.74879998</v>
      </c>
      <c r="N287" s="67"/>
      <c r="O287" s="179"/>
      <c r="P287" s="69">
        <v>33</v>
      </c>
      <c r="Q287" s="179"/>
      <c r="R287" s="63" t="s">
        <v>693</v>
      </c>
      <c r="S287" s="63">
        <v>86686208.574100003</v>
      </c>
      <c r="T287" s="63">
        <v>0</v>
      </c>
      <c r="U287" s="63">
        <v>38902284.258400001</v>
      </c>
      <c r="V287" s="63">
        <v>4756675.9716999996</v>
      </c>
      <c r="W287" s="63">
        <v>3767654.7850000001</v>
      </c>
      <c r="X287" s="63">
        <v>0</v>
      </c>
      <c r="Y287" s="63">
        <f t="shared" si="73"/>
        <v>3767654.7850000001</v>
      </c>
      <c r="Z287" s="63">
        <v>134098127.8426</v>
      </c>
      <c r="AA287" s="68">
        <f t="shared" si="71"/>
        <v>268210951.43180001</v>
      </c>
    </row>
    <row r="288" spans="1:27" ht="24.9" customHeight="1">
      <c r="A288" s="176"/>
      <c r="B288" s="178"/>
      <c r="C288" s="59">
        <v>11</v>
      </c>
      <c r="D288" s="63" t="s">
        <v>694</v>
      </c>
      <c r="E288" s="63">
        <v>94184178.563999996</v>
      </c>
      <c r="F288" s="63">
        <v>0</v>
      </c>
      <c r="G288" s="63">
        <v>42267158.148999996</v>
      </c>
      <c r="H288" s="63">
        <v>4876762.5548999999</v>
      </c>
      <c r="I288" s="63">
        <v>4093540.1014</v>
      </c>
      <c r="J288" s="63">
        <v>0</v>
      </c>
      <c r="K288" s="63">
        <f t="shared" si="70"/>
        <v>4093540.1014</v>
      </c>
      <c r="L288" s="77">
        <v>99513412.632499993</v>
      </c>
      <c r="M288" s="68">
        <f t="shared" si="72"/>
        <v>244935052.00179997</v>
      </c>
      <c r="N288" s="67"/>
      <c r="O288" s="59"/>
      <c r="P288" s="172" t="s">
        <v>695</v>
      </c>
      <c r="Q288" s="173"/>
      <c r="R288" s="64"/>
      <c r="S288" s="64">
        <f>SUM(S255:S287)</f>
        <v>2797288905.8686004</v>
      </c>
      <c r="T288" s="64">
        <f t="shared" ref="T288:AA288" si="75">SUM(T255:T287)</f>
        <v>0</v>
      </c>
      <c r="U288" s="64">
        <f t="shared" ref="U288:V288" si="76">SUM(U255:U287)</f>
        <v>1255343035.0561004</v>
      </c>
      <c r="V288" s="64">
        <f t="shared" si="76"/>
        <v>164416969.69769999</v>
      </c>
      <c r="W288" s="64">
        <f t="shared" si="75"/>
        <v>121578958.22819997</v>
      </c>
      <c r="X288" s="64">
        <f t="shared" si="75"/>
        <v>0</v>
      </c>
      <c r="Y288" s="64">
        <f t="shared" si="73"/>
        <v>121578958.22819997</v>
      </c>
      <c r="Z288" s="64">
        <f t="shared" si="75"/>
        <v>4616768842.2445002</v>
      </c>
      <c r="AA288" s="64">
        <f t="shared" si="75"/>
        <v>8955396711.0951042</v>
      </c>
    </row>
    <row r="289" spans="1:27" ht="24.9" customHeight="1">
      <c r="A289" s="176"/>
      <c r="B289" s="178"/>
      <c r="C289" s="59">
        <v>12</v>
      </c>
      <c r="D289" s="63" t="s">
        <v>696</v>
      </c>
      <c r="E289" s="63">
        <v>91446234.775199994</v>
      </c>
      <c r="F289" s="63">
        <v>0</v>
      </c>
      <c r="G289" s="63">
        <v>41038447.500500001</v>
      </c>
      <c r="H289" s="63">
        <v>4859623.2085999995</v>
      </c>
      <c r="I289" s="63">
        <v>3974540.4682999998</v>
      </c>
      <c r="J289" s="63">
        <v>0</v>
      </c>
      <c r="K289" s="63">
        <f t="shared" si="70"/>
        <v>3974540.4682999998</v>
      </c>
      <c r="L289" s="77">
        <v>99072582.981700003</v>
      </c>
      <c r="M289" s="68">
        <f t="shared" si="72"/>
        <v>240391428.93430001</v>
      </c>
      <c r="N289" s="67"/>
      <c r="O289" s="177">
        <v>31</v>
      </c>
      <c r="P289" s="69">
        <v>1</v>
      </c>
      <c r="Q289" s="177" t="s">
        <v>116</v>
      </c>
      <c r="R289" s="63" t="s">
        <v>697</v>
      </c>
      <c r="S289" s="63">
        <v>102253901.9842</v>
      </c>
      <c r="T289" s="63">
        <v>0</v>
      </c>
      <c r="U289" s="63">
        <v>45888618.581299998</v>
      </c>
      <c r="V289" s="63">
        <v>4623607.8786000004</v>
      </c>
      <c r="W289" s="63">
        <v>4444275.6168999998</v>
      </c>
      <c r="X289" s="63">
        <f t="shared" ref="X289:X329" si="77">W289/2</f>
        <v>2222137.8084499999</v>
      </c>
      <c r="Y289" s="63">
        <f t="shared" si="73"/>
        <v>2222137.8084499999</v>
      </c>
      <c r="Z289" s="63">
        <v>103896922.8163</v>
      </c>
      <c r="AA289" s="68">
        <f t="shared" si="71"/>
        <v>258885189.06885001</v>
      </c>
    </row>
    <row r="290" spans="1:27" ht="24.9" customHeight="1">
      <c r="A290" s="176"/>
      <c r="B290" s="178"/>
      <c r="C290" s="59">
        <v>13</v>
      </c>
      <c r="D290" s="63" t="s">
        <v>698</v>
      </c>
      <c r="E290" s="63">
        <v>118434836.8302</v>
      </c>
      <c r="F290" s="63">
        <v>0</v>
      </c>
      <c r="G290" s="63">
        <v>53150158.072999999</v>
      </c>
      <c r="H290" s="63">
        <v>6202889.5922999997</v>
      </c>
      <c r="I290" s="63">
        <v>5147549.8470999999</v>
      </c>
      <c r="J290" s="63">
        <v>0</v>
      </c>
      <c r="K290" s="63">
        <f t="shared" si="70"/>
        <v>5147549.8470999999</v>
      </c>
      <c r="L290" s="77">
        <v>133621838.2194</v>
      </c>
      <c r="M290" s="68">
        <f t="shared" si="72"/>
        <v>316557272.56199998</v>
      </c>
      <c r="N290" s="67"/>
      <c r="O290" s="178"/>
      <c r="P290" s="69">
        <v>2</v>
      </c>
      <c r="Q290" s="178"/>
      <c r="R290" s="63" t="s">
        <v>292</v>
      </c>
      <c r="S290" s="63">
        <v>103149011.2027</v>
      </c>
      <c r="T290" s="63">
        <v>0</v>
      </c>
      <c r="U290" s="63">
        <v>46290317.927000001</v>
      </c>
      <c r="V290" s="63">
        <v>4719172.7187000001</v>
      </c>
      <c r="W290" s="63">
        <v>4483179.8739</v>
      </c>
      <c r="X290" s="63">
        <f t="shared" si="77"/>
        <v>2241589.93695</v>
      </c>
      <c r="Y290" s="63">
        <f t="shared" si="73"/>
        <v>2241589.93695</v>
      </c>
      <c r="Z290" s="63">
        <v>106354882.0812</v>
      </c>
      <c r="AA290" s="68">
        <f t="shared" si="71"/>
        <v>262754973.86655</v>
      </c>
    </row>
    <row r="291" spans="1:27" ht="24.9" customHeight="1">
      <c r="A291" s="176"/>
      <c r="B291" s="178"/>
      <c r="C291" s="59">
        <v>14</v>
      </c>
      <c r="D291" s="63" t="s">
        <v>699</v>
      </c>
      <c r="E291" s="63">
        <v>81262957.105399996</v>
      </c>
      <c r="F291" s="63">
        <v>0</v>
      </c>
      <c r="G291" s="63">
        <v>36468484.537500001</v>
      </c>
      <c r="H291" s="63">
        <v>4693852.1764000002</v>
      </c>
      <c r="I291" s="63">
        <v>3531943.2492999998</v>
      </c>
      <c r="J291" s="63">
        <v>0</v>
      </c>
      <c r="K291" s="63">
        <f t="shared" si="70"/>
        <v>3531943.2492999998</v>
      </c>
      <c r="L291" s="77">
        <v>94808897.2588</v>
      </c>
      <c r="M291" s="68">
        <f t="shared" si="72"/>
        <v>220766134.3274</v>
      </c>
      <c r="N291" s="67"/>
      <c r="O291" s="178"/>
      <c r="P291" s="69">
        <v>3</v>
      </c>
      <c r="Q291" s="178"/>
      <c r="R291" s="63" t="s">
        <v>700</v>
      </c>
      <c r="S291" s="63">
        <v>102699528.19419999</v>
      </c>
      <c r="T291" s="63">
        <v>0</v>
      </c>
      <c r="U291" s="63">
        <v>46088602.843900003</v>
      </c>
      <c r="V291" s="63">
        <v>4649881.6144000003</v>
      </c>
      <c r="W291" s="63">
        <v>4463643.9310999997</v>
      </c>
      <c r="X291" s="63">
        <f t="shared" si="77"/>
        <v>2231821.9655499998</v>
      </c>
      <c r="Y291" s="63">
        <f t="shared" si="73"/>
        <v>2231821.9655499998</v>
      </c>
      <c r="Z291" s="63">
        <v>104572691.98270001</v>
      </c>
      <c r="AA291" s="68">
        <f t="shared" si="71"/>
        <v>260242526.60075003</v>
      </c>
    </row>
    <row r="292" spans="1:27" ht="24.9" customHeight="1">
      <c r="A292" s="176"/>
      <c r="B292" s="178"/>
      <c r="C292" s="59">
        <v>15</v>
      </c>
      <c r="D292" s="63" t="s">
        <v>701</v>
      </c>
      <c r="E292" s="63">
        <v>89944951.824100003</v>
      </c>
      <c r="F292" s="63">
        <v>0</v>
      </c>
      <c r="G292" s="63">
        <v>40364714.768600002</v>
      </c>
      <c r="H292" s="63">
        <v>5121544.4073000001</v>
      </c>
      <c r="I292" s="63">
        <v>3909289.9978</v>
      </c>
      <c r="J292" s="63">
        <v>0</v>
      </c>
      <c r="K292" s="63">
        <f t="shared" si="70"/>
        <v>3909289.9978</v>
      </c>
      <c r="L292" s="77">
        <v>105809282.758</v>
      </c>
      <c r="M292" s="68">
        <f t="shared" si="72"/>
        <v>245149783.75580001</v>
      </c>
      <c r="N292" s="67"/>
      <c r="O292" s="178"/>
      <c r="P292" s="69">
        <v>4</v>
      </c>
      <c r="Q292" s="178"/>
      <c r="R292" s="63" t="s">
        <v>702</v>
      </c>
      <c r="S292" s="63">
        <v>77968713.276500002</v>
      </c>
      <c r="T292" s="63">
        <v>0</v>
      </c>
      <c r="U292" s="63">
        <v>34990122.385499999</v>
      </c>
      <c r="V292" s="63">
        <v>3884406.5855</v>
      </c>
      <c r="W292" s="63">
        <v>3388765.0699</v>
      </c>
      <c r="X292" s="63">
        <f t="shared" si="77"/>
        <v>1694382.53495</v>
      </c>
      <c r="Y292" s="63">
        <f t="shared" si="73"/>
        <v>1694382.53495</v>
      </c>
      <c r="Z292" s="63">
        <v>84884421.3072</v>
      </c>
      <c r="AA292" s="68">
        <f t="shared" si="71"/>
        <v>203422046.08965001</v>
      </c>
    </row>
    <row r="293" spans="1:27" ht="24.9" customHeight="1">
      <c r="A293" s="176"/>
      <c r="B293" s="178"/>
      <c r="C293" s="59">
        <v>16</v>
      </c>
      <c r="D293" s="63" t="s">
        <v>703</v>
      </c>
      <c r="E293" s="63">
        <v>102131293.49869999</v>
      </c>
      <c r="F293" s="63">
        <v>0</v>
      </c>
      <c r="G293" s="63">
        <v>45833595.409400001</v>
      </c>
      <c r="H293" s="63">
        <v>5579385.0698999995</v>
      </c>
      <c r="I293" s="63">
        <v>4438946.6672999999</v>
      </c>
      <c r="J293" s="63">
        <v>0</v>
      </c>
      <c r="K293" s="63">
        <f t="shared" ref="K293:K324" si="78">I293-J293</f>
        <v>4438946.6672999999</v>
      </c>
      <c r="L293" s="77">
        <v>117585095.88249999</v>
      </c>
      <c r="M293" s="68">
        <f t="shared" si="72"/>
        <v>275568316.52779996</v>
      </c>
      <c r="N293" s="67"/>
      <c r="O293" s="178"/>
      <c r="P293" s="69">
        <v>5</v>
      </c>
      <c r="Q293" s="178"/>
      <c r="R293" s="63" t="s">
        <v>704</v>
      </c>
      <c r="S293" s="63">
        <v>135654920.16760001</v>
      </c>
      <c r="T293" s="63">
        <v>0</v>
      </c>
      <c r="U293" s="63">
        <v>60878037.604999997</v>
      </c>
      <c r="V293" s="63">
        <v>6717864.5237999996</v>
      </c>
      <c r="W293" s="63">
        <v>5895988.7331999997</v>
      </c>
      <c r="X293" s="63">
        <f t="shared" si="77"/>
        <v>2947994.3665999998</v>
      </c>
      <c r="Y293" s="63">
        <f t="shared" si="73"/>
        <v>2947994.3665999998</v>
      </c>
      <c r="Z293" s="63">
        <v>157761895.72499999</v>
      </c>
      <c r="AA293" s="68">
        <f t="shared" si="71"/>
        <v>363960712.38800001</v>
      </c>
    </row>
    <row r="294" spans="1:27" ht="24.9" customHeight="1">
      <c r="A294" s="176"/>
      <c r="B294" s="179"/>
      <c r="C294" s="59">
        <v>17</v>
      </c>
      <c r="D294" s="63" t="s">
        <v>705</v>
      </c>
      <c r="E294" s="63">
        <v>84578826.218199998</v>
      </c>
      <c r="F294" s="63">
        <v>0</v>
      </c>
      <c r="G294" s="63">
        <v>37956551.4965</v>
      </c>
      <c r="H294" s="63">
        <v>4676481.9971000003</v>
      </c>
      <c r="I294" s="63">
        <v>3676061.3314</v>
      </c>
      <c r="J294" s="63">
        <v>0</v>
      </c>
      <c r="K294" s="63">
        <f t="shared" si="78"/>
        <v>3676061.3314</v>
      </c>
      <c r="L294" s="77">
        <v>94362130.508300006</v>
      </c>
      <c r="M294" s="68">
        <f t="shared" si="72"/>
        <v>225250051.55150002</v>
      </c>
      <c r="N294" s="67"/>
      <c r="O294" s="178"/>
      <c r="P294" s="69">
        <v>6</v>
      </c>
      <c r="Q294" s="178"/>
      <c r="R294" s="63" t="s">
        <v>706</v>
      </c>
      <c r="S294" s="63">
        <v>117306992.00309999</v>
      </c>
      <c r="T294" s="63">
        <v>0</v>
      </c>
      <c r="U294" s="63">
        <v>52644013.6611</v>
      </c>
      <c r="V294" s="63">
        <v>5707277.8811999997</v>
      </c>
      <c r="W294" s="63">
        <v>5098530.1699000001</v>
      </c>
      <c r="X294" s="63">
        <f t="shared" si="77"/>
        <v>2549265.08495</v>
      </c>
      <c r="Y294" s="63">
        <f t="shared" si="73"/>
        <v>2549265.08495</v>
      </c>
      <c r="Z294" s="63">
        <v>131769273.3529</v>
      </c>
      <c r="AA294" s="68">
        <f t="shared" si="71"/>
        <v>309976821.98325002</v>
      </c>
    </row>
    <row r="295" spans="1:27" ht="24.9" customHeight="1">
      <c r="A295" s="59"/>
      <c r="B295" s="171" t="s">
        <v>707</v>
      </c>
      <c r="C295" s="172"/>
      <c r="D295" s="64"/>
      <c r="E295" s="64">
        <f>SUM(E278:E294)</f>
        <v>1642534826.0066998</v>
      </c>
      <c r="F295" s="64">
        <f t="shared" ref="F295:M295" si="79">SUM(F278:F294)</f>
        <v>0</v>
      </c>
      <c r="G295" s="64">
        <f t="shared" si="79"/>
        <v>737122522.21749997</v>
      </c>
      <c r="H295" s="64">
        <f t="shared" si="79"/>
        <v>88907774.224299997</v>
      </c>
      <c r="I295" s="64">
        <f t="shared" si="79"/>
        <v>71389720.44690001</v>
      </c>
      <c r="J295" s="64">
        <f t="shared" si="79"/>
        <v>0</v>
      </c>
      <c r="K295" s="64">
        <f t="shared" si="79"/>
        <v>71389720.44690001</v>
      </c>
      <c r="L295" s="64">
        <f t="shared" si="79"/>
        <v>1846122291.7699997</v>
      </c>
      <c r="M295" s="64">
        <f t="shared" si="79"/>
        <v>4386077134.6653996</v>
      </c>
      <c r="N295" s="67"/>
      <c r="O295" s="178"/>
      <c r="P295" s="69">
        <v>7</v>
      </c>
      <c r="Q295" s="178"/>
      <c r="R295" s="63" t="s">
        <v>708</v>
      </c>
      <c r="S295" s="63">
        <v>102977180.45379999</v>
      </c>
      <c r="T295" s="63">
        <v>0</v>
      </c>
      <c r="U295" s="63">
        <v>46213205.215000004</v>
      </c>
      <c r="V295" s="63">
        <v>4546369.5257000001</v>
      </c>
      <c r="W295" s="63">
        <v>4475711.57</v>
      </c>
      <c r="X295" s="63">
        <f t="shared" si="77"/>
        <v>2237855.7850000001</v>
      </c>
      <c r="Y295" s="63">
        <f t="shared" si="73"/>
        <v>2237855.7850000001</v>
      </c>
      <c r="Z295" s="63">
        <v>101910326.8575</v>
      </c>
      <c r="AA295" s="68">
        <f t="shared" si="71"/>
        <v>257884937.83700001</v>
      </c>
    </row>
    <row r="296" spans="1:27" ht="24.9" customHeight="1">
      <c r="A296" s="176">
        <v>15</v>
      </c>
      <c r="B296" s="177" t="s">
        <v>709</v>
      </c>
      <c r="C296" s="59">
        <v>1</v>
      </c>
      <c r="D296" s="63" t="s">
        <v>710</v>
      </c>
      <c r="E296" s="63">
        <v>134947006.6692</v>
      </c>
      <c r="F296" s="63">
        <v>0</v>
      </c>
      <c r="G296" s="63">
        <v>60560346.329800002</v>
      </c>
      <c r="H296" s="63">
        <v>5657440.0098000001</v>
      </c>
      <c r="I296" s="63">
        <v>5865220.5899999999</v>
      </c>
      <c r="J296" s="63">
        <v>0</v>
      </c>
      <c r="K296" s="63">
        <f t="shared" si="78"/>
        <v>5865220.5899999999</v>
      </c>
      <c r="L296" s="77">
        <v>144505114.83340001</v>
      </c>
      <c r="M296" s="68">
        <f t="shared" si="72"/>
        <v>351535128.43220001</v>
      </c>
      <c r="N296" s="67"/>
      <c r="O296" s="178"/>
      <c r="P296" s="69">
        <v>8</v>
      </c>
      <c r="Q296" s="178"/>
      <c r="R296" s="63" t="s">
        <v>711</v>
      </c>
      <c r="S296" s="63">
        <v>90945461.887700006</v>
      </c>
      <c r="T296" s="63">
        <v>0</v>
      </c>
      <c r="U296" s="63">
        <v>40813714.990699999</v>
      </c>
      <c r="V296" s="63">
        <v>4179724.3653000002</v>
      </c>
      <c r="W296" s="63">
        <v>3952775.3062999998</v>
      </c>
      <c r="X296" s="63">
        <f t="shared" si="77"/>
        <v>1976387.6531499999</v>
      </c>
      <c r="Y296" s="63">
        <f t="shared" si="73"/>
        <v>1976387.6531499999</v>
      </c>
      <c r="Z296" s="63">
        <v>92480092.182699993</v>
      </c>
      <c r="AA296" s="68">
        <f t="shared" si="71"/>
        <v>230395381.07954997</v>
      </c>
    </row>
    <row r="297" spans="1:27" ht="24.9" customHeight="1">
      <c r="A297" s="176"/>
      <c r="B297" s="178"/>
      <c r="C297" s="59">
        <v>2</v>
      </c>
      <c r="D297" s="63" t="s">
        <v>712</v>
      </c>
      <c r="E297" s="63">
        <v>98002901.298600003</v>
      </c>
      <c r="F297" s="63">
        <v>0</v>
      </c>
      <c r="G297" s="63">
        <v>43980891.391800001</v>
      </c>
      <c r="H297" s="63">
        <v>4624429.5952000003</v>
      </c>
      <c r="I297" s="63">
        <v>4259513.7807999998</v>
      </c>
      <c r="J297" s="63">
        <v>0</v>
      </c>
      <c r="K297" s="63">
        <f t="shared" si="78"/>
        <v>4259513.7807999998</v>
      </c>
      <c r="L297" s="77">
        <v>117935745.63590001</v>
      </c>
      <c r="M297" s="68">
        <f t="shared" si="72"/>
        <v>268803481.70230001</v>
      </c>
      <c r="N297" s="67"/>
      <c r="O297" s="178"/>
      <c r="P297" s="69">
        <v>9</v>
      </c>
      <c r="Q297" s="178"/>
      <c r="R297" s="63" t="s">
        <v>713</v>
      </c>
      <c r="S297" s="63">
        <v>93280552.408399999</v>
      </c>
      <c r="T297" s="63">
        <v>-1E-4</v>
      </c>
      <c r="U297" s="63">
        <v>41861636.646200001</v>
      </c>
      <c r="V297" s="63">
        <v>4338166.4513999997</v>
      </c>
      <c r="W297" s="63">
        <v>4054265.6716</v>
      </c>
      <c r="X297" s="63">
        <f t="shared" si="77"/>
        <v>2027132.8358</v>
      </c>
      <c r="Y297" s="63">
        <f t="shared" si="73"/>
        <v>2027132.8358</v>
      </c>
      <c r="Z297" s="63">
        <v>96555274.990999997</v>
      </c>
      <c r="AA297" s="68">
        <f t="shared" si="71"/>
        <v>238062763.33269998</v>
      </c>
    </row>
    <row r="298" spans="1:27" ht="24.9" customHeight="1">
      <c r="A298" s="176"/>
      <c r="B298" s="178"/>
      <c r="C298" s="59">
        <v>3</v>
      </c>
      <c r="D298" s="63" t="s">
        <v>714</v>
      </c>
      <c r="E298" s="63">
        <v>98637766.954799995</v>
      </c>
      <c r="F298" s="63">
        <v>0</v>
      </c>
      <c r="G298" s="63">
        <v>44265800.890500002</v>
      </c>
      <c r="H298" s="63">
        <v>4538650.4232000001</v>
      </c>
      <c r="I298" s="63">
        <v>4287107.0352999996</v>
      </c>
      <c r="J298" s="63">
        <v>0</v>
      </c>
      <c r="K298" s="63">
        <f t="shared" si="78"/>
        <v>4287107.0352999996</v>
      </c>
      <c r="L298" s="77">
        <v>115729476.9892</v>
      </c>
      <c r="M298" s="68">
        <f t="shared" si="72"/>
        <v>267458802.29299998</v>
      </c>
      <c r="N298" s="67"/>
      <c r="O298" s="178"/>
      <c r="P298" s="69">
        <v>10</v>
      </c>
      <c r="Q298" s="178"/>
      <c r="R298" s="63" t="s">
        <v>715</v>
      </c>
      <c r="S298" s="63">
        <v>88490122.463699996</v>
      </c>
      <c r="T298" s="63">
        <v>0</v>
      </c>
      <c r="U298" s="63">
        <v>39711829.075999998</v>
      </c>
      <c r="V298" s="63">
        <v>4055082.8177999998</v>
      </c>
      <c r="W298" s="63">
        <v>3846058.5462000002</v>
      </c>
      <c r="X298" s="63">
        <f t="shared" si="77"/>
        <v>1923029.2731000001</v>
      </c>
      <c r="Y298" s="63">
        <f t="shared" si="73"/>
        <v>1923029.2731000001</v>
      </c>
      <c r="Z298" s="63">
        <v>89274270.398100004</v>
      </c>
      <c r="AA298" s="68">
        <f t="shared" si="71"/>
        <v>223454334.02869999</v>
      </c>
    </row>
    <row r="299" spans="1:27" ht="24.9" customHeight="1">
      <c r="A299" s="176"/>
      <c r="B299" s="178"/>
      <c r="C299" s="59">
        <v>4</v>
      </c>
      <c r="D299" s="63" t="s">
        <v>716</v>
      </c>
      <c r="E299" s="63">
        <v>107479157.1216</v>
      </c>
      <c r="F299" s="63">
        <v>0</v>
      </c>
      <c r="G299" s="63">
        <v>48233563.227399997</v>
      </c>
      <c r="H299" s="63">
        <v>4580249.8179000001</v>
      </c>
      <c r="I299" s="63">
        <v>4671381.6103999997</v>
      </c>
      <c r="J299" s="63">
        <v>0</v>
      </c>
      <c r="K299" s="63">
        <f t="shared" si="78"/>
        <v>4671381.6103999997</v>
      </c>
      <c r="L299" s="77">
        <v>116799427.1662</v>
      </c>
      <c r="M299" s="68">
        <f t="shared" si="72"/>
        <v>281763778.94349998</v>
      </c>
      <c r="N299" s="67"/>
      <c r="O299" s="178"/>
      <c r="P299" s="69">
        <v>11</v>
      </c>
      <c r="Q299" s="178"/>
      <c r="R299" s="63" t="s">
        <v>717</v>
      </c>
      <c r="S299" s="63">
        <v>122260580.67649999</v>
      </c>
      <c r="T299" s="63">
        <v>0</v>
      </c>
      <c r="U299" s="63">
        <v>54867042.189400002</v>
      </c>
      <c r="V299" s="63">
        <v>5610121.9424999999</v>
      </c>
      <c r="W299" s="63">
        <v>5313828.6859999998</v>
      </c>
      <c r="X299" s="63">
        <f t="shared" si="77"/>
        <v>2656914.3429999999</v>
      </c>
      <c r="Y299" s="63">
        <f t="shared" si="73"/>
        <v>2656914.3429999999</v>
      </c>
      <c r="Z299" s="63">
        <v>129270390.5081</v>
      </c>
      <c r="AA299" s="68">
        <f t="shared" si="71"/>
        <v>314665049.6595</v>
      </c>
    </row>
    <row r="300" spans="1:27" ht="24.9" customHeight="1">
      <c r="A300" s="176"/>
      <c r="B300" s="178"/>
      <c r="C300" s="59">
        <v>5</v>
      </c>
      <c r="D300" s="63" t="s">
        <v>718</v>
      </c>
      <c r="E300" s="63">
        <v>104538189.6727</v>
      </c>
      <c r="F300" s="63">
        <v>0</v>
      </c>
      <c r="G300" s="63">
        <v>46913741.382799998</v>
      </c>
      <c r="H300" s="63">
        <v>4818477.6634</v>
      </c>
      <c r="I300" s="63">
        <v>4543557.9316999996</v>
      </c>
      <c r="J300" s="63">
        <v>0</v>
      </c>
      <c r="K300" s="63">
        <f t="shared" si="78"/>
        <v>4543557.9316999996</v>
      </c>
      <c r="L300" s="77">
        <v>122926726.0688</v>
      </c>
      <c r="M300" s="68">
        <f t="shared" si="72"/>
        <v>283740692.71939999</v>
      </c>
      <c r="N300" s="67"/>
      <c r="O300" s="178"/>
      <c r="P300" s="69">
        <v>12</v>
      </c>
      <c r="Q300" s="178"/>
      <c r="R300" s="63" t="s">
        <v>719</v>
      </c>
      <c r="S300" s="63">
        <v>82312221.4639</v>
      </c>
      <c r="T300" s="63">
        <v>0</v>
      </c>
      <c r="U300" s="63">
        <v>36939364.288699999</v>
      </c>
      <c r="V300" s="63">
        <v>3981760.3810000001</v>
      </c>
      <c r="W300" s="63">
        <v>3577547.5726000001</v>
      </c>
      <c r="X300" s="63">
        <f t="shared" si="77"/>
        <v>1788773.7863</v>
      </c>
      <c r="Y300" s="63">
        <f t="shared" si="73"/>
        <v>1788773.7863</v>
      </c>
      <c r="Z300" s="63">
        <v>87388393.094600007</v>
      </c>
      <c r="AA300" s="68">
        <f t="shared" si="71"/>
        <v>212410513.01450002</v>
      </c>
    </row>
    <row r="301" spans="1:27" ht="24.9" customHeight="1">
      <c r="A301" s="176"/>
      <c r="B301" s="178"/>
      <c r="C301" s="59">
        <v>6</v>
      </c>
      <c r="D301" s="63" t="s">
        <v>100</v>
      </c>
      <c r="E301" s="63">
        <v>113828809.16850001</v>
      </c>
      <c r="F301" s="63">
        <v>0</v>
      </c>
      <c r="G301" s="63">
        <v>51083104.958700001</v>
      </c>
      <c r="H301" s="63">
        <v>5081569.5148999998</v>
      </c>
      <c r="I301" s="63">
        <v>4947357.4238999998</v>
      </c>
      <c r="J301" s="63">
        <v>0</v>
      </c>
      <c r="K301" s="63">
        <f t="shared" si="78"/>
        <v>4947357.4238999998</v>
      </c>
      <c r="L301" s="77">
        <v>129693535.42209999</v>
      </c>
      <c r="M301" s="68">
        <f t="shared" si="72"/>
        <v>304634376.48809999</v>
      </c>
      <c r="N301" s="67"/>
      <c r="O301" s="178"/>
      <c r="P301" s="69">
        <v>13</v>
      </c>
      <c r="Q301" s="178"/>
      <c r="R301" s="63" t="s">
        <v>720</v>
      </c>
      <c r="S301" s="63">
        <v>109888408.4296</v>
      </c>
      <c r="T301" s="63">
        <v>0</v>
      </c>
      <c r="U301" s="63">
        <v>49314766.117399998</v>
      </c>
      <c r="V301" s="63">
        <v>4758958.426</v>
      </c>
      <c r="W301" s="63">
        <v>4776095.2363999998</v>
      </c>
      <c r="X301" s="63">
        <f t="shared" si="77"/>
        <v>2388047.6181999999</v>
      </c>
      <c r="Y301" s="63">
        <f t="shared" si="73"/>
        <v>2388047.6181999999</v>
      </c>
      <c r="Z301" s="63">
        <v>107378183.6179</v>
      </c>
      <c r="AA301" s="68">
        <f t="shared" si="71"/>
        <v>273728364.20910001</v>
      </c>
    </row>
    <row r="302" spans="1:27" ht="24.9" customHeight="1">
      <c r="A302" s="176"/>
      <c r="B302" s="178"/>
      <c r="C302" s="59">
        <v>7</v>
      </c>
      <c r="D302" s="63" t="s">
        <v>721</v>
      </c>
      <c r="E302" s="63">
        <v>89252304.994200006</v>
      </c>
      <c r="F302" s="63">
        <v>0</v>
      </c>
      <c r="G302" s="63">
        <v>40053874.736400001</v>
      </c>
      <c r="H302" s="63">
        <v>4107165.9367</v>
      </c>
      <c r="I302" s="63">
        <v>3879185.3919000002</v>
      </c>
      <c r="J302" s="63">
        <v>0</v>
      </c>
      <c r="K302" s="63">
        <f t="shared" si="78"/>
        <v>3879185.3919000002</v>
      </c>
      <c r="L302" s="77">
        <v>104631553.42389999</v>
      </c>
      <c r="M302" s="68">
        <f t="shared" si="72"/>
        <v>241924084.4831</v>
      </c>
      <c r="N302" s="67"/>
      <c r="O302" s="178"/>
      <c r="P302" s="69">
        <v>14</v>
      </c>
      <c r="Q302" s="178"/>
      <c r="R302" s="63" t="s">
        <v>722</v>
      </c>
      <c r="S302" s="63">
        <v>109729473.4513</v>
      </c>
      <c r="T302" s="63">
        <v>0</v>
      </c>
      <c r="U302" s="63">
        <v>49243440.657300003</v>
      </c>
      <c r="V302" s="63">
        <v>4802190.1393999998</v>
      </c>
      <c r="W302" s="63">
        <v>4769187.4232000001</v>
      </c>
      <c r="X302" s="63">
        <f t="shared" si="77"/>
        <v>2384593.7116</v>
      </c>
      <c r="Y302" s="63">
        <f t="shared" si="73"/>
        <v>2384593.7116</v>
      </c>
      <c r="Z302" s="63">
        <v>108490117.5711</v>
      </c>
      <c r="AA302" s="68">
        <f t="shared" si="71"/>
        <v>274649815.53069997</v>
      </c>
    </row>
    <row r="303" spans="1:27" ht="24.9" customHeight="1">
      <c r="A303" s="176"/>
      <c r="B303" s="178"/>
      <c r="C303" s="59">
        <v>8</v>
      </c>
      <c r="D303" s="63" t="s">
        <v>723</v>
      </c>
      <c r="E303" s="63">
        <v>95739537.5123</v>
      </c>
      <c r="F303" s="63">
        <v>0</v>
      </c>
      <c r="G303" s="63">
        <v>42965158.637599997</v>
      </c>
      <c r="H303" s="63">
        <v>4482211.7675999999</v>
      </c>
      <c r="I303" s="63">
        <v>4161140.8845000002</v>
      </c>
      <c r="J303" s="63">
        <v>0</v>
      </c>
      <c r="K303" s="63">
        <f t="shared" si="78"/>
        <v>4161140.8845000002</v>
      </c>
      <c r="L303" s="77">
        <v>114277856.119</v>
      </c>
      <c r="M303" s="68">
        <f t="shared" si="72"/>
        <v>261625904.921</v>
      </c>
      <c r="N303" s="67"/>
      <c r="O303" s="178"/>
      <c r="P303" s="69">
        <v>15</v>
      </c>
      <c r="Q303" s="178"/>
      <c r="R303" s="63" t="s">
        <v>724</v>
      </c>
      <c r="S303" s="63">
        <v>86716598.882100001</v>
      </c>
      <c r="T303" s="63">
        <v>0</v>
      </c>
      <c r="U303" s="63">
        <v>38915922.557099998</v>
      </c>
      <c r="V303" s="63">
        <v>4263261.16</v>
      </c>
      <c r="W303" s="63">
        <v>3768975.6431999998</v>
      </c>
      <c r="X303" s="63">
        <f t="shared" si="77"/>
        <v>1884487.8215999999</v>
      </c>
      <c r="Y303" s="63">
        <f t="shared" si="73"/>
        <v>1884487.8215999999</v>
      </c>
      <c r="Z303" s="63">
        <v>94628686.146799996</v>
      </c>
      <c r="AA303" s="68">
        <f t="shared" si="71"/>
        <v>226408956.56760001</v>
      </c>
    </row>
    <row r="304" spans="1:27" ht="24.9" customHeight="1">
      <c r="A304" s="176"/>
      <c r="B304" s="178"/>
      <c r="C304" s="59">
        <v>9</v>
      </c>
      <c r="D304" s="63" t="s">
        <v>725</v>
      </c>
      <c r="E304" s="63">
        <v>87284063.704300001</v>
      </c>
      <c r="F304" s="63">
        <v>0</v>
      </c>
      <c r="G304" s="63">
        <v>39170584.494400002</v>
      </c>
      <c r="H304" s="63">
        <v>4011370.2636000002</v>
      </c>
      <c r="I304" s="63">
        <v>3793639.4459000002</v>
      </c>
      <c r="J304" s="63">
        <v>0</v>
      </c>
      <c r="K304" s="63">
        <f t="shared" si="78"/>
        <v>3793639.4459000002</v>
      </c>
      <c r="L304" s="77">
        <v>102167657.05930001</v>
      </c>
      <c r="M304" s="68">
        <f t="shared" si="72"/>
        <v>236427314.96750003</v>
      </c>
      <c r="N304" s="67"/>
      <c r="O304" s="178"/>
      <c r="P304" s="69">
        <v>16</v>
      </c>
      <c r="Q304" s="178"/>
      <c r="R304" s="63" t="s">
        <v>726</v>
      </c>
      <c r="S304" s="63">
        <v>110492697.0968</v>
      </c>
      <c r="T304" s="63">
        <v>0</v>
      </c>
      <c r="U304" s="63">
        <v>49585953.540299997</v>
      </c>
      <c r="V304" s="63">
        <v>4893599.9863999998</v>
      </c>
      <c r="W304" s="63">
        <v>4802359.5191000002</v>
      </c>
      <c r="X304" s="63">
        <f t="shared" si="77"/>
        <v>2401179.7595500001</v>
      </c>
      <c r="Y304" s="63">
        <f t="shared" si="73"/>
        <v>2401179.7595500001</v>
      </c>
      <c r="Z304" s="63">
        <v>110841209.04189999</v>
      </c>
      <c r="AA304" s="68">
        <f t="shared" si="71"/>
        <v>278214639.42495</v>
      </c>
    </row>
    <row r="305" spans="1:27" ht="24.9" customHeight="1">
      <c r="A305" s="176"/>
      <c r="B305" s="178"/>
      <c r="C305" s="59">
        <v>10</v>
      </c>
      <c r="D305" s="63" t="s">
        <v>727</v>
      </c>
      <c r="E305" s="63">
        <v>82777884.808899999</v>
      </c>
      <c r="F305" s="63">
        <v>0</v>
      </c>
      <c r="G305" s="63">
        <v>37148340.642800003</v>
      </c>
      <c r="H305" s="63">
        <v>4121304.4547000001</v>
      </c>
      <c r="I305" s="63">
        <v>3597786.7636000002</v>
      </c>
      <c r="J305" s="63">
        <v>0</v>
      </c>
      <c r="K305" s="63">
        <f t="shared" si="78"/>
        <v>3597786.7636000002</v>
      </c>
      <c r="L305" s="77">
        <v>104995200.7789</v>
      </c>
      <c r="M305" s="68">
        <f t="shared" si="72"/>
        <v>232640517.44889998</v>
      </c>
      <c r="N305" s="67"/>
      <c r="O305" s="179"/>
      <c r="P305" s="69">
        <v>17</v>
      </c>
      <c r="Q305" s="179"/>
      <c r="R305" s="63" t="s">
        <v>728</v>
      </c>
      <c r="S305" s="63">
        <v>117398982.5309</v>
      </c>
      <c r="T305" s="63">
        <v>0</v>
      </c>
      <c r="U305" s="63">
        <v>52685296.371699996</v>
      </c>
      <c r="V305" s="63">
        <v>4511876.4881999996</v>
      </c>
      <c r="W305" s="63">
        <v>5102528.3669999996</v>
      </c>
      <c r="X305" s="63">
        <f t="shared" si="77"/>
        <v>2551264.1834999998</v>
      </c>
      <c r="Y305" s="63">
        <f t="shared" si="73"/>
        <v>2551264.1834999998</v>
      </c>
      <c r="Z305" s="63">
        <v>101023154.53479999</v>
      </c>
      <c r="AA305" s="68">
        <f t="shared" si="71"/>
        <v>278170574.10909998</v>
      </c>
    </row>
    <row r="306" spans="1:27" ht="24.9" customHeight="1">
      <c r="A306" s="176"/>
      <c r="B306" s="179"/>
      <c r="C306" s="59">
        <v>11</v>
      </c>
      <c r="D306" s="63" t="s">
        <v>729</v>
      </c>
      <c r="E306" s="63">
        <v>112978388.06470001</v>
      </c>
      <c r="F306" s="63">
        <v>0</v>
      </c>
      <c r="G306" s="63">
        <v>50701460.3574</v>
      </c>
      <c r="H306" s="63">
        <v>4976441.5954999998</v>
      </c>
      <c r="I306" s="63">
        <v>4910395.4526000004</v>
      </c>
      <c r="J306" s="63">
        <v>0</v>
      </c>
      <c r="K306" s="63">
        <f t="shared" si="78"/>
        <v>4910395.4526000004</v>
      </c>
      <c r="L306" s="77">
        <v>126989610.5992</v>
      </c>
      <c r="M306" s="68">
        <f t="shared" si="72"/>
        <v>300556296.06940001</v>
      </c>
      <c r="N306" s="67"/>
      <c r="O306" s="59"/>
      <c r="P306" s="172" t="s">
        <v>730</v>
      </c>
      <c r="Q306" s="173"/>
      <c r="R306" s="64"/>
      <c r="S306" s="64">
        <f t="shared" ref="S306:W306" si="80">SUM(S289:S305)</f>
        <v>1753525346.5730002</v>
      </c>
      <c r="T306" s="64">
        <f t="shared" si="80"/>
        <v>-1E-4</v>
      </c>
      <c r="U306" s="64">
        <f t="shared" si="80"/>
        <v>786931884.6536001</v>
      </c>
      <c r="V306" s="64">
        <f t="shared" si="80"/>
        <v>80243322.885899991</v>
      </c>
      <c r="W306" s="64">
        <f t="shared" si="80"/>
        <v>76213716.936499998</v>
      </c>
      <c r="X306" s="64">
        <f t="shared" ref="X306:AA306" si="81">SUM(X289:X305)</f>
        <v>38106858.468249999</v>
      </c>
      <c r="Y306" s="64">
        <f t="shared" si="73"/>
        <v>38106858.468249999</v>
      </c>
      <c r="Z306" s="64">
        <f t="shared" si="81"/>
        <v>1808480186.2097998</v>
      </c>
      <c r="AA306" s="64">
        <f t="shared" si="81"/>
        <v>4467287598.7904501</v>
      </c>
    </row>
    <row r="307" spans="1:27" ht="24.9" customHeight="1">
      <c r="A307" s="59"/>
      <c r="B307" s="171" t="s">
        <v>731</v>
      </c>
      <c r="C307" s="172"/>
      <c r="D307" s="64"/>
      <c r="E307" s="64">
        <f>SUM(E296:E306)</f>
        <v>1125466009.9698</v>
      </c>
      <c r="F307" s="64">
        <f t="shared" ref="F307:M307" si="82">SUM(F296:F306)</f>
        <v>0</v>
      </c>
      <c r="G307" s="64">
        <f t="shared" si="82"/>
        <v>505076867.04960006</v>
      </c>
      <c r="H307" s="64">
        <f t="shared" si="82"/>
        <v>50999311.042500004</v>
      </c>
      <c r="I307" s="64">
        <f t="shared" si="82"/>
        <v>48916286.310599998</v>
      </c>
      <c r="J307" s="64">
        <f t="shared" si="82"/>
        <v>0</v>
      </c>
      <c r="K307" s="64">
        <f t="shared" si="82"/>
        <v>48916286.310599998</v>
      </c>
      <c r="L307" s="64">
        <f t="shared" si="82"/>
        <v>1300651904.0958998</v>
      </c>
      <c r="M307" s="64">
        <f t="shared" si="82"/>
        <v>3031110378.4684</v>
      </c>
      <c r="N307" s="67"/>
      <c r="O307" s="177">
        <v>32</v>
      </c>
      <c r="P307" s="69">
        <v>1</v>
      </c>
      <c r="Q307" s="177" t="s">
        <v>117</v>
      </c>
      <c r="R307" s="63" t="s">
        <v>732</v>
      </c>
      <c r="S307" s="63">
        <v>78112184.691200003</v>
      </c>
      <c r="T307" s="63">
        <v>0</v>
      </c>
      <c r="U307" s="63">
        <v>35054508.241599999</v>
      </c>
      <c r="V307" s="63">
        <v>5413438.1211999999</v>
      </c>
      <c r="W307" s="63">
        <v>3395000.7880000002</v>
      </c>
      <c r="X307" s="63">
        <f t="shared" si="77"/>
        <v>1697500.3940000001</v>
      </c>
      <c r="Y307" s="63">
        <f t="shared" si="73"/>
        <v>1697500.3940000001</v>
      </c>
      <c r="Z307" s="63">
        <v>216499967.51269999</v>
      </c>
      <c r="AA307" s="68">
        <f t="shared" si="71"/>
        <v>336777598.96069998</v>
      </c>
    </row>
    <row r="308" spans="1:27" ht="24.9" customHeight="1">
      <c r="A308" s="176">
        <v>16</v>
      </c>
      <c r="B308" s="177" t="s">
        <v>733</v>
      </c>
      <c r="C308" s="59">
        <v>1</v>
      </c>
      <c r="D308" s="63" t="s">
        <v>734</v>
      </c>
      <c r="E308" s="63">
        <v>88314773.825399995</v>
      </c>
      <c r="F308" s="63">
        <v>0</v>
      </c>
      <c r="G308" s="63">
        <v>39633137.636100002</v>
      </c>
      <c r="H308" s="63">
        <v>4768721.3986999998</v>
      </c>
      <c r="I308" s="63">
        <v>3838437.3439000002</v>
      </c>
      <c r="J308" s="63">
        <f>I308/2</f>
        <v>1919218.6719500001</v>
      </c>
      <c r="K308" s="63">
        <f t="shared" si="78"/>
        <v>1919218.6719500001</v>
      </c>
      <c r="L308" s="77">
        <v>105939848.1648</v>
      </c>
      <c r="M308" s="68">
        <f t="shared" si="72"/>
        <v>240575699.69695002</v>
      </c>
      <c r="N308" s="67"/>
      <c r="O308" s="178"/>
      <c r="P308" s="69">
        <v>2</v>
      </c>
      <c r="Q308" s="178"/>
      <c r="R308" s="63" t="s">
        <v>735</v>
      </c>
      <c r="S308" s="63">
        <v>97595108.381699994</v>
      </c>
      <c r="T308" s="63">
        <v>0</v>
      </c>
      <c r="U308" s="63">
        <v>43797885.626100004</v>
      </c>
      <c r="V308" s="63">
        <v>6095038.3499999996</v>
      </c>
      <c r="W308" s="63">
        <v>4241789.8202</v>
      </c>
      <c r="X308" s="63">
        <f t="shared" si="77"/>
        <v>2120894.9101</v>
      </c>
      <c r="Y308" s="63">
        <f t="shared" si="73"/>
        <v>2120894.9101</v>
      </c>
      <c r="Z308" s="63">
        <v>234030950.61390001</v>
      </c>
      <c r="AA308" s="68">
        <f t="shared" si="71"/>
        <v>383639877.8818</v>
      </c>
    </row>
    <row r="309" spans="1:27" ht="24.9" customHeight="1">
      <c r="A309" s="176"/>
      <c r="B309" s="178"/>
      <c r="C309" s="59">
        <v>2</v>
      </c>
      <c r="D309" s="63" t="s">
        <v>736</v>
      </c>
      <c r="E309" s="63">
        <v>83108653.798700005</v>
      </c>
      <c r="F309" s="63">
        <v>0</v>
      </c>
      <c r="G309" s="63">
        <v>37296780.278999999</v>
      </c>
      <c r="H309" s="63">
        <v>4564681.5614999998</v>
      </c>
      <c r="I309" s="63">
        <v>3612163.0224000001</v>
      </c>
      <c r="J309" s="63">
        <f t="shared" ref="J309:J334" si="83">I309/2</f>
        <v>1806081.5112000001</v>
      </c>
      <c r="K309" s="63">
        <f t="shared" si="78"/>
        <v>1806081.5112000001</v>
      </c>
      <c r="L309" s="77">
        <v>100691876.13169999</v>
      </c>
      <c r="M309" s="68">
        <f t="shared" si="72"/>
        <v>227468073.28209999</v>
      </c>
      <c r="N309" s="67"/>
      <c r="O309" s="178"/>
      <c r="P309" s="69">
        <v>3</v>
      </c>
      <c r="Q309" s="178"/>
      <c r="R309" s="63" t="s">
        <v>737</v>
      </c>
      <c r="S309" s="63">
        <v>89905566.134200007</v>
      </c>
      <c r="T309" s="63">
        <v>0</v>
      </c>
      <c r="U309" s="63">
        <v>40347039.600599997</v>
      </c>
      <c r="V309" s="63">
        <v>5324888.9539000001</v>
      </c>
      <c r="W309" s="63">
        <v>3907578.1719999998</v>
      </c>
      <c r="X309" s="63">
        <f t="shared" si="77"/>
        <v>1953789.0859999999</v>
      </c>
      <c r="Y309" s="63">
        <f t="shared" si="73"/>
        <v>1953789.0859999999</v>
      </c>
      <c r="Z309" s="63">
        <v>214222453.66999999</v>
      </c>
      <c r="AA309" s="68">
        <f t="shared" si="71"/>
        <v>351753737.4447</v>
      </c>
    </row>
    <row r="310" spans="1:27" ht="24.9" customHeight="1">
      <c r="A310" s="176"/>
      <c r="B310" s="178"/>
      <c r="C310" s="59">
        <v>3</v>
      </c>
      <c r="D310" s="63" t="s">
        <v>738</v>
      </c>
      <c r="E310" s="63">
        <v>76351054.068399996</v>
      </c>
      <c r="F310" s="63">
        <v>0</v>
      </c>
      <c r="G310" s="63">
        <v>34264163.327200003</v>
      </c>
      <c r="H310" s="63">
        <v>4235159.2854000004</v>
      </c>
      <c r="I310" s="63">
        <v>3318456.5219000001</v>
      </c>
      <c r="J310" s="63">
        <f t="shared" si="83"/>
        <v>1659228.26095</v>
      </c>
      <c r="K310" s="63">
        <f t="shared" si="78"/>
        <v>1659228.26095</v>
      </c>
      <c r="L310" s="77">
        <v>92216454.307999998</v>
      </c>
      <c r="M310" s="68">
        <f t="shared" si="72"/>
        <v>208726059.24994999</v>
      </c>
      <c r="N310" s="67"/>
      <c r="O310" s="178"/>
      <c r="P310" s="69">
        <v>4</v>
      </c>
      <c r="Q310" s="178"/>
      <c r="R310" s="63" t="s">
        <v>739</v>
      </c>
      <c r="S310" s="63">
        <v>95972390.488700002</v>
      </c>
      <c r="T310" s="63">
        <v>0</v>
      </c>
      <c r="U310" s="63">
        <v>43069656.375100002</v>
      </c>
      <c r="V310" s="63">
        <v>5778335.5465000002</v>
      </c>
      <c r="W310" s="63">
        <v>4171261.406</v>
      </c>
      <c r="X310" s="63">
        <f t="shared" si="77"/>
        <v>2085630.703</v>
      </c>
      <c r="Y310" s="63">
        <f t="shared" si="73"/>
        <v>2085630.703</v>
      </c>
      <c r="Z310" s="63">
        <v>225885249.86140001</v>
      </c>
      <c r="AA310" s="68">
        <f t="shared" si="71"/>
        <v>372791262.97469997</v>
      </c>
    </row>
    <row r="311" spans="1:27" ht="24.9" customHeight="1">
      <c r="A311" s="176"/>
      <c r="B311" s="178"/>
      <c r="C311" s="59">
        <v>4</v>
      </c>
      <c r="D311" s="63" t="s">
        <v>740</v>
      </c>
      <c r="E311" s="63">
        <v>81205235.822899997</v>
      </c>
      <c r="F311" s="63">
        <v>0</v>
      </c>
      <c r="G311" s="63">
        <v>36442580.881300002</v>
      </c>
      <c r="H311" s="63">
        <v>4520913.9858999997</v>
      </c>
      <c r="I311" s="63">
        <v>3529434.5011</v>
      </c>
      <c r="J311" s="63">
        <f t="shared" si="83"/>
        <v>1764717.25055</v>
      </c>
      <c r="K311" s="63">
        <f t="shared" si="78"/>
        <v>1764717.25055</v>
      </c>
      <c r="L311" s="77">
        <v>99566159.625699997</v>
      </c>
      <c r="M311" s="68">
        <f t="shared" si="72"/>
        <v>223499607.56634998</v>
      </c>
      <c r="N311" s="67"/>
      <c r="O311" s="178"/>
      <c r="P311" s="69">
        <v>5</v>
      </c>
      <c r="Q311" s="178"/>
      <c r="R311" s="63" t="s">
        <v>741</v>
      </c>
      <c r="S311" s="63">
        <v>89086388.907900006</v>
      </c>
      <c r="T311" s="63">
        <v>0</v>
      </c>
      <c r="U311" s="63">
        <v>39979416.355300002</v>
      </c>
      <c r="V311" s="63">
        <v>5853282.0580000002</v>
      </c>
      <c r="W311" s="63">
        <v>3871974.1579</v>
      </c>
      <c r="X311" s="63">
        <f t="shared" si="77"/>
        <v>1935987.07895</v>
      </c>
      <c r="Y311" s="63">
        <f t="shared" si="73"/>
        <v>1935987.07895</v>
      </c>
      <c r="Z311" s="63">
        <v>227812898.90189999</v>
      </c>
      <c r="AA311" s="68">
        <f t="shared" si="71"/>
        <v>364667973.30204999</v>
      </c>
    </row>
    <row r="312" spans="1:27" ht="24.9" customHeight="1">
      <c r="A312" s="176"/>
      <c r="B312" s="178"/>
      <c r="C312" s="59">
        <v>5</v>
      </c>
      <c r="D312" s="63" t="s">
        <v>742</v>
      </c>
      <c r="E312" s="63">
        <v>87076886.718199998</v>
      </c>
      <c r="F312" s="63">
        <v>0</v>
      </c>
      <c r="G312" s="63">
        <v>39077609.404899999</v>
      </c>
      <c r="H312" s="63">
        <v>4461664.1147999996</v>
      </c>
      <c r="I312" s="63">
        <v>3784634.8835999998</v>
      </c>
      <c r="J312" s="63">
        <f t="shared" si="83"/>
        <v>1892317.4417999999</v>
      </c>
      <c r="K312" s="63">
        <f t="shared" si="78"/>
        <v>1892317.4417999999</v>
      </c>
      <c r="L312" s="77">
        <v>98042233.363000005</v>
      </c>
      <c r="M312" s="68">
        <f t="shared" si="72"/>
        <v>230550711.04269999</v>
      </c>
      <c r="N312" s="67"/>
      <c r="O312" s="178"/>
      <c r="P312" s="69">
        <v>6</v>
      </c>
      <c r="Q312" s="178"/>
      <c r="R312" s="63" t="s">
        <v>743</v>
      </c>
      <c r="S312" s="63">
        <v>89071502.721300006</v>
      </c>
      <c r="T312" s="63">
        <v>0</v>
      </c>
      <c r="U312" s="63">
        <v>39972735.861699998</v>
      </c>
      <c r="V312" s="63">
        <v>5814188.8496000003</v>
      </c>
      <c r="W312" s="63">
        <v>3871327.1575000002</v>
      </c>
      <c r="X312" s="63">
        <f t="shared" si="77"/>
        <v>1935663.5787500001</v>
      </c>
      <c r="Y312" s="63">
        <f t="shared" si="73"/>
        <v>1935663.5787500001</v>
      </c>
      <c r="Z312" s="63">
        <v>226807408.66429999</v>
      </c>
      <c r="AA312" s="68">
        <f t="shared" si="71"/>
        <v>363601499.67565</v>
      </c>
    </row>
    <row r="313" spans="1:27" ht="24.9" customHeight="1">
      <c r="A313" s="176"/>
      <c r="B313" s="178"/>
      <c r="C313" s="59">
        <v>6</v>
      </c>
      <c r="D313" s="63" t="s">
        <v>744</v>
      </c>
      <c r="E313" s="63">
        <v>87368461.341999993</v>
      </c>
      <c r="F313" s="63">
        <v>0</v>
      </c>
      <c r="G313" s="63">
        <v>39208459.7337</v>
      </c>
      <c r="H313" s="63">
        <v>4473807.5766000003</v>
      </c>
      <c r="I313" s="63">
        <v>3797307.6323000002</v>
      </c>
      <c r="J313" s="63">
        <f t="shared" si="83"/>
        <v>1898653.8161500001</v>
      </c>
      <c r="K313" s="63">
        <f t="shared" si="78"/>
        <v>1898653.8161500001</v>
      </c>
      <c r="L313" s="77">
        <v>98354567.213699996</v>
      </c>
      <c r="M313" s="68">
        <f t="shared" si="72"/>
        <v>231303949.68214998</v>
      </c>
      <c r="N313" s="67"/>
      <c r="O313" s="178"/>
      <c r="P313" s="69">
        <v>7</v>
      </c>
      <c r="Q313" s="178"/>
      <c r="R313" s="63" t="s">
        <v>745</v>
      </c>
      <c r="S313" s="63">
        <v>96533127.532900006</v>
      </c>
      <c r="T313" s="63">
        <v>0</v>
      </c>
      <c r="U313" s="63">
        <v>43321299.078699999</v>
      </c>
      <c r="V313" s="63">
        <v>6097907.2736999998</v>
      </c>
      <c r="W313" s="63">
        <v>4195632.7983999997</v>
      </c>
      <c r="X313" s="63">
        <f t="shared" si="77"/>
        <v>2097816.3991999999</v>
      </c>
      <c r="Y313" s="63">
        <f t="shared" si="73"/>
        <v>2097816.3991999999</v>
      </c>
      <c r="Z313" s="63">
        <v>234104740.28130001</v>
      </c>
      <c r="AA313" s="68">
        <f t="shared" si="71"/>
        <v>382154890.56580001</v>
      </c>
    </row>
    <row r="314" spans="1:27" ht="24.9" customHeight="1">
      <c r="A314" s="176"/>
      <c r="B314" s="178"/>
      <c r="C314" s="59">
        <v>7</v>
      </c>
      <c r="D314" s="63" t="s">
        <v>746</v>
      </c>
      <c r="E314" s="63">
        <v>78199380.897300005</v>
      </c>
      <c r="F314" s="63">
        <v>0</v>
      </c>
      <c r="G314" s="63">
        <v>35093639.398199998</v>
      </c>
      <c r="H314" s="63">
        <v>4151177.3128</v>
      </c>
      <c r="I314" s="63">
        <v>3398790.6088</v>
      </c>
      <c r="J314" s="63">
        <f t="shared" si="83"/>
        <v>1699395.3044</v>
      </c>
      <c r="K314" s="63">
        <f t="shared" si="78"/>
        <v>1699395.3044</v>
      </c>
      <c r="L314" s="77">
        <v>90056410.223100007</v>
      </c>
      <c r="M314" s="68">
        <f t="shared" si="72"/>
        <v>209200003.1358</v>
      </c>
      <c r="N314" s="67"/>
      <c r="O314" s="178"/>
      <c r="P314" s="69">
        <v>8</v>
      </c>
      <c r="Q314" s="178"/>
      <c r="R314" s="63" t="s">
        <v>747</v>
      </c>
      <c r="S314" s="63">
        <v>93522340.243799999</v>
      </c>
      <c r="T314" s="63">
        <v>0</v>
      </c>
      <c r="U314" s="63">
        <v>41970144.092299998</v>
      </c>
      <c r="V314" s="63">
        <v>5612424.3657</v>
      </c>
      <c r="W314" s="63">
        <v>4064774.5301000001</v>
      </c>
      <c r="X314" s="63">
        <f t="shared" si="77"/>
        <v>2032387.26505</v>
      </c>
      <c r="Y314" s="63">
        <f t="shared" si="73"/>
        <v>2032387.26505</v>
      </c>
      <c r="Z314" s="63">
        <v>221617959.47080001</v>
      </c>
      <c r="AA314" s="68">
        <f t="shared" si="71"/>
        <v>364755255.43764997</v>
      </c>
    </row>
    <row r="315" spans="1:27" ht="24.9" customHeight="1">
      <c r="A315" s="176"/>
      <c r="B315" s="178"/>
      <c r="C315" s="59">
        <v>8</v>
      </c>
      <c r="D315" s="63" t="s">
        <v>748</v>
      </c>
      <c r="E315" s="63">
        <v>82829340.207399994</v>
      </c>
      <c r="F315" s="63">
        <v>0</v>
      </c>
      <c r="G315" s="63">
        <v>37171432.3499</v>
      </c>
      <c r="H315" s="63">
        <v>4386725.8472999996</v>
      </c>
      <c r="I315" s="63">
        <v>3600023.1767000002</v>
      </c>
      <c r="J315" s="63">
        <f t="shared" si="83"/>
        <v>1800011.5883500001</v>
      </c>
      <c r="K315" s="63">
        <f t="shared" si="78"/>
        <v>1800011.5883500001</v>
      </c>
      <c r="L315" s="77">
        <v>96114796.361699998</v>
      </c>
      <c r="M315" s="68">
        <f t="shared" si="72"/>
        <v>222302306.35464999</v>
      </c>
      <c r="N315" s="67"/>
      <c r="O315" s="178"/>
      <c r="P315" s="69">
        <v>9</v>
      </c>
      <c r="Q315" s="178"/>
      <c r="R315" s="63" t="s">
        <v>749</v>
      </c>
      <c r="S315" s="63">
        <v>89204107.074599996</v>
      </c>
      <c r="T315" s="63">
        <v>0</v>
      </c>
      <c r="U315" s="63">
        <v>40032244.892399997</v>
      </c>
      <c r="V315" s="63">
        <v>5703248.8864000002</v>
      </c>
      <c r="W315" s="63">
        <v>3877090.5589999999</v>
      </c>
      <c r="X315" s="63">
        <f t="shared" si="77"/>
        <v>1938545.2794999999</v>
      </c>
      <c r="Y315" s="63">
        <f t="shared" si="73"/>
        <v>1938545.2794999999</v>
      </c>
      <c r="Z315" s="63">
        <v>223953996.1532</v>
      </c>
      <c r="AA315" s="68">
        <f t="shared" si="71"/>
        <v>360832142.28610003</v>
      </c>
    </row>
    <row r="316" spans="1:27" ht="24.9" customHeight="1">
      <c r="A316" s="176"/>
      <c r="B316" s="178"/>
      <c r="C316" s="59">
        <v>9</v>
      </c>
      <c r="D316" s="63" t="s">
        <v>750</v>
      </c>
      <c r="E316" s="63">
        <v>93189706.746099994</v>
      </c>
      <c r="F316" s="63">
        <v>0</v>
      </c>
      <c r="G316" s="63">
        <v>41820867.718400002</v>
      </c>
      <c r="H316" s="63">
        <v>4794145.9989999998</v>
      </c>
      <c r="I316" s="63">
        <v>4050317.2340000002</v>
      </c>
      <c r="J316" s="63">
        <f t="shared" si="83"/>
        <v>2025158.6170000001</v>
      </c>
      <c r="K316" s="63">
        <f t="shared" si="78"/>
        <v>2025158.6170000001</v>
      </c>
      <c r="L316" s="77">
        <v>106593777.286</v>
      </c>
      <c r="M316" s="68">
        <f t="shared" si="72"/>
        <v>248423656.36650002</v>
      </c>
      <c r="N316" s="67"/>
      <c r="O316" s="178"/>
      <c r="P316" s="69">
        <v>10</v>
      </c>
      <c r="Q316" s="178"/>
      <c r="R316" s="63" t="s">
        <v>751</v>
      </c>
      <c r="S316" s="63">
        <v>104606172.66689999</v>
      </c>
      <c r="T316" s="63">
        <v>0</v>
      </c>
      <c r="U316" s="63">
        <v>46944250.200999998</v>
      </c>
      <c r="V316" s="63">
        <v>6095277.4269000003</v>
      </c>
      <c r="W316" s="63">
        <v>4546512.6859999998</v>
      </c>
      <c r="X316" s="63">
        <f t="shared" si="77"/>
        <v>2273256.3429999999</v>
      </c>
      <c r="Y316" s="63">
        <f t="shared" si="73"/>
        <v>2273256.3429999999</v>
      </c>
      <c r="Z316" s="63">
        <v>234037099.7529</v>
      </c>
      <c r="AA316" s="68">
        <f t="shared" si="71"/>
        <v>393956056.39069998</v>
      </c>
    </row>
    <row r="317" spans="1:27" ht="24.9" customHeight="1">
      <c r="A317" s="176"/>
      <c r="B317" s="178"/>
      <c r="C317" s="59">
        <v>10</v>
      </c>
      <c r="D317" s="63" t="s">
        <v>752</v>
      </c>
      <c r="E317" s="63">
        <v>82366658.298600003</v>
      </c>
      <c r="F317" s="63">
        <v>0</v>
      </c>
      <c r="G317" s="63">
        <v>36963793.9789</v>
      </c>
      <c r="H317" s="63">
        <v>4511639.4478000002</v>
      </c>
      <c r="I317" s="63">
        <v>3579913.5684000002</v>
      </c>
      <c r="J317" s="63">
        <f t="shared" si="83"/>
        <v>1789956.7842000001</v>
      </c>
      <c r="K317" s="63">
        <f t="shared" si="78"/>
        <v>1789956.7842000001</v>
      </c>
      <c r="L317" s="77">
        <v>99327615.442399994</v>
      </c>
      <c r="M317" s="68">
        <f t="shared" si="72"/>
        <v>224959663.95190001</v>
      </c>
      <c r="N317" s="67"/>
      <c r="O317" s="178"/>
      <c r="P317" s="69">
        <v>11</v>
      </c>
      <c r="Q317" s="178"/>
      <c r="R317" s="63" t="s">
        <v>753</v>
      </c>
      <c r="S317" s="63">
        <v>93162287.848800004</v>
      </c>
      <c r="T317" s="63">
        <v>0</v>
      </c>
      <c r="U317" s="63">
        <v>41808562.903800003</v>
      </c>
      <c r="V317" s="63">
        <v>5925235.9852</v>
      </c>
      <c r="W317" s="63">
        <v>4049125.5225999998</v>
      </c>
      <c r="X317" s="63">
        <f t="shared" si="77"/>
        <v>2024562.7612999999</v>
      </c>
      <c r="Y317" s="63">
        <f t="shared" si="73"/>
        <v>2024562.7612999999</v>
      </c>
      <c r="Z317" s="63">
        <v>229663577.68599999</v>
      </c>
      <c r="AA317" s="68">
        <f t="shared" si="71"/>
        <v>372584227.18509996</v>
      </c>
    </row>
    <row r="318" spans="1:27" ht="24.9" customHeight="1">
      <c r="A318" s="176"/>
      <c r="B318" s="178"/>
      <c r="C318" s="59">
        <v>11</v>
      </c>
      <c r="D318" s="63" t="s">
        <v>754</v>
      </c>
      <c r="E318" s="63">
        <v>101595816.12379999</v>
      </c>
      <c r="F318" s="63">
        <v>0</v>
      </c>
      <c r="G318" s="63">
        <v>45593288.520999998</v>
      </c>
      <c r="H318" s="63">
        <v>5114171.1481999997</v>
      </c>
      <c r="I318" s="63">
        <v>4415673.1392999999</v>
      </c>
      <c r="J318" s="63">
        <f t="shared" si="83"/>
        <v>2207836.56965</v>
      </c>
      <c r="K318" s="63">
        <f t="shared" si="78"/>
        <v>2207836.56965</v>
      </c>
      <c r="L318" s="77">
        <v>114824929.866</v>
      </c>
      <c r="M318" s="68">
        <f t="shared" si="72"/>
        <v>269336042.22864997</v>
      </c>
      <c r="N318" s="67"/>
      <c r="O318" s="178"/>
      <c r="P318" s="69">
        <v>12</v>
      </c>
      <c r="Q318" s="178"/>
      <c r="R318" s="63" t="s">
        <v>755</v>
      </c>
      <c r="S318" s="63">
        <v>89164301.365400001</v>
      </c>
      <c r="T318" s="63">
        <v>0</v>
      </c>
      <c r="U318" s="63">
        <v>40014381.231700003</v>
      </c>
      <c r="V318" s="63">
        <v>5602877.7745000003</v>
      </c>
      <c r="W318" s="63">
        <v>3875360.4780000001</v>
      </c>
      <c r="X318" s="63">
        <f t="shared" si="77"/>
        <v>1937680.2390000001</v>
      </c>
      <c r="Y318" s="63">
        <f t="shared" si="73"/>
        <v>1937680.2390000001</v>
      </c>
      <c r="Z318" s="63">
        <v>221372417.99149999</v>
      </c>
      <c r="AA318" s="68">
        <f t="shared" si="71"/>
        <v>358091658.60210001</v>
      </c>
    </row>
    <row r="319" spans="1:27" ht="24.9" customHeight="1">
      <c r="A319" s="176"/>
      <c r="B319" s="178"/>
      <c r="C319" s="59">
        <v>12</v>
      </c>
      <c r="D319" s="63" t="s">
        <v>756</v>
      </c>
      <c r="E319" s="63">
        <v>86284857.556199998</v>
      </c>
      <c r="F319" s="63">
        <v>0</v>
      </c>
      <c r="G319" s="63">
        <v>38722169.4322</v>
      </c>
      <c r="H319" s="63">
        <v>4474244.5104</v>
      </c>
      <c r="I319" s="63">
        <v>3750210.8097000001</v>
      </c>
      <c r="J319" s="63">
        <f t="shared" si="83"/>
        <v>1875105.40485</v>
      </c>
      <c r="K319" s="63">
        <f t="shared" si="78"/>
        <v>1875105.40485</v>
      </c>
      <c r="L319" s="77">
        <v>98365805.295200005</v>
      </c>
      <c r="M319" s="68">
        <f t="shared" si="72"/>
        <v>229722182.19885001</v>
      </c>
      <c r="N319" s="67"/>
      <c r="O319" s="178"/>
      <c r="P319" s="69">
        <v>13</v>
      </c>
      <c r="Q319" s="178"/>
      <c r="R319" s="63" t="s">
        <v>757</v>
      </c>
      <c r="S319" s="63">
        <v>105853523.70630001</v>
      </c>
      <c r="T319" s="63">
        <v>0</v>
      </c>
      <c r="U319" s="63">
        <v>47504025.5735</v>
      </c>
      <c r="V319" s="63">
        <v>6464305.1130999997</v>
      </c>
      <c r="W319" s="63">
        <v>4600726.4784000004</v>
      </c>
      <c r="X319" s="63">
        <f t="shared" si="77"/>
        <v>2300363.2392000002</v>
      </c>
      <c r="Y319" s="63">
        <f t="shared" si="73"/>
        <v>2300363.2392000002</v>
      </c>
      <c r="Z319" s="63">
        <v>243528613.77790001</v>
      </c>
      <c r="AA319" s="68">
        <f t="shared" si="71"/>
        <v>405650831.40999997</v>
      </c>
    </row>
    <row r="320" spans="1:27" ht="24.9" customHeight="1">
      <c r="A320" s="176"/>
      <c r="B320" s="178"/>
      <c r="C320" s="59">
        <v>13</v>
      </c>
      <c r="D320" s="63" t="s">
        <v>758</v>
      </c>
      <c r="E320" s="63">
        <v>77947506.277400002</v>
      </c>
      <c r="F320" s="63">
        <v>0</v>
      </c>
      <c r="G320" s="63">
        <v>34980605.292499997</v>
      </c>
      <c r="H320" s="63">
        <v>4352051.4409999996</v>
      </c>
      <c r="I320" s="63">
        <v>3387843.3470999999</v>
      </c>
      <c r="J320" s="63">
        <f t="shared" si="83"/>
        <v>1693921.6735499999</v>
      </c>
      <c r="K320" s="63">
        <f t="shared" si="78"/>
        <v>1693921.6735499999</v>
      </c>
      <c r="L320" s="77">
        <v>95222959.174999997</v>
      </c>
      <c r="M320" s="68">
        <f t="shared" si="72"/>
        <v>214197043.85944998</v>
      </c>
      <c r="N320" s="67"/>
      <c r="O320" s="178"/>
      <c r="P320" s="69">
        <v>14</v>
      </c>
      <c r="Q320" s="178"/>
      <c r="R320" s="63" t="s">
        <v>759</v>
      </c>
      <c r="S320" s="63">
        <v>129629120.42309999</v>
      </c>
      <c r="T320" s="63">
        <v>0</v>
      </c>
      <c r="U320" s="63">
        <v>58173831.498800002</v>
      </c>
      <c r="V320" s="63">
        <v>7870506.4511000002</v>
      </c>
      <c r="W320" s="63">
        <v>5634088.5576999998</v>
      </c>
      <c r="X320" s="63">
        <f t="shared" si="77"/>
        <v>2817044.2788499999</v>
      </c>
      <c r="Y320" s="63">
        <f t="shared" si="73"/>
        <v>2817044.2788499999</v>
      </c>
      <c r="Z320" s="63">
        <v>279696576.83380002</v>
      </c>
      <c r="AA320" s="68">
        <f t="shared" si="71"/>
        <v>478187079.48565</v>
      </c>
    </row>
    <row r="321" spans="1:27" ht="24.9" customHeight="1">
      <c r="A321" s="176"/>
      <c r="B321" s="178"/>
      <c r="C321" s="59">
        <v>14</v>
      </c>
      <c r="D321" s="63" t="s">
        <v>760</v>
      </c>
      <c r="E321" s="63">
        <v>75855619.880899996</v>
      </c>
      <c r="F321" s="63">
        <v>0</v>
      </c>
      <c r="G321" s="63">
        <v>34041826.672799997</v>
      </c>
      <c r="H321" s="63">
        <v>4214887.2061999999</v>
      </c>
      <c r="I321" s="63">
        <v>3296923.3966000001</v>
      </c>
      <c r="J321" s="63">
        <f t="shared" si="83"/>
        <v>1648461.6983</v>
      </c>
      <c r="K321" s="63">
        <f t="shared" si="78"/>
        <v>1648461.6983</v>
      </c>
      <c r="L321" s="77">
        <v>91695049.733099997</v>
      </c>
      <c r="M321" s="68">
        <f t="shared" si="72"/>
        <v>207455845.1913</v>
      </c>
      <c r="N321" s="67"/>
      <c r="O321" s="178"/>
      <c r="P321" s="69">
        <v>15</v>
      </c>
      <c r="Q321" s="178"/>
      <c r="R321" s="63" t="s">
        <v>761</v>
      </c>
      <c r="S321" s="63">
        <v>104655199.8054</v>
      </c>
      <c r="T321" s="63">
        <v>0</v>
      </c>
      <c r="U321" s="63">
        <v>46966252.174599998</v>
      </c>
      <c r="V321" s="63">
        <v>6371732.8573000003</v>
      </c>
      <c r="W321" s="63">
        <v>4548643.5593999997</v>
      </c>
      <c r="X321" s="63">
        <f t="shared" si="77"/>
        <v>2274321.7796999998</v>
      </c>
      <c r="Y321" s="63">
        <f t="shared" si="73"/>
        <v>2274321.7796999998</v>
      </c>
      <c r="Z321" s="63">
        <v>241147624.7694</v>
      </c>
      <c r="AA321" s="68">
        <f t="shared" si="71"/>
        <v>401415131.38639998</v>
      </c>
    </row>
    <row r="322" spans="1:27" ht="24.9" customHeight="1">
      <c r="A322" s="176"/>
      <c r="B322" s="178"/>
      <c r="C322" s="59">
        <v>15</v>
      </c>
      <c r="D322" s="63" t="s">
        <v>762</v>
      </c>
      <c r="E322" s="63">
        <v>67575332.983400002</v>
      </c>
      <c r="F322" s="63">
        <v>0</v>
      </c>
      <c r="G322" s="63">
        <v>30325871.390900001</v>
      </c>
      <c r="H322" s="63">
        <v>3816535.4917000001</v>
      </c>
      <c r="I322" s="63">
        <v>2937036.1312000002</v>
      </c>
      <c r="J322" s="63">
        <f t="shared" si="83"/>
        <v>1468518.0656000001</v>
      </c>
      <c r="K322" s="63">
        <f t="shared" si="78"/>
        <v>1468518.0656000001</v>
      </c>
      <c r="L322" s="77">
        <v>81449312.010199994</v>
      </c>
      <c r="M322" s="68">
        <f t="shared" si="72"/>
        <v>184635569.9418</v>
      </c>
      <c r="N322" s="67"/>
      <c r="O322" s="178"/>
      <c r="P322" s="69">
        <v>16</v>
      </c>
      <c r="Q322" s="178"/>
      <c r="R322" s="63" t="s">
        <v>763</v>
      </c>
      <c r="S322" s="63">
        <v>105606272.8242</v>
      </c>
      <c r="T322" s="63">
        <v>0</v>
      </c>
      <c r="U322" s="63">
        <v>47393066.468699999</v>
      </c>
      <c r="V322" s="63">
        <v>6380158.2598999999</v>
      </c>
      <c r="W322" s="63">
        <v>4589980.1787999999</v>
      </c>
      <c r="X322" s="63">
        <f t="shared" si="77"/>
        <v>2294990.0893999999</v>
      </c>
      <c r="Y322" s="63">
        <f t="shared" si="73"/>
        <v>2294990.0893999999</v>
      </c>
      <c r="Z322" s="63">
        <v>241364328.9075</v>
      </c>
      <c r="AA322" s="68">
        <f t="shared" si="71"/>
        <v>403038816.54970002</v>
      </c>
    </row>
    <row r="323" spans="1:27" ht="24.9" customHeight="1">
      <c r="A323" s="176"/>
      <c r="B323" s="178"/>
      <c r="C323" s="59">
        <v>16</v>
      </c>
      <c r="D323" s="63" t="s">
        <v>764</v>
      </c>
      <c r="E323" s="63">
        <v>73250778.389400005</v>
      </c>
      <c r="F323" s="63">
        <v>0</v>
      </c>
      <c r="G323" s="63">
        <v>32872848.517999999</v>
      </c>
      <c r="H323" s="63">
        <v>4129495.5038000001</v>
      </c>
      <c r="I323" s="63">
        <v>3183708.8072000002</v>
      </c>
      <c r="J323" s="63">
        <f t="shared" si="83"/>
        <v>1591854.4036000001</v>
      </c>
      <c r="K323" s="63">
        <f t="shared" si="78"/>
        <v>1591854.4036000001</v>
      </c>
      <c r="L323" s="77">
        <v>89498746.932300001</v>
      </c>
      <c r="M323" s="68">
        <f t="shared" si="72"/>
        <v>201343723.74710003</v>
      </c>
      <c r="N323" s="67"/>
      <c r="O323" s="178"/>
      <c r="P323" s="69">
        <v>17</v>
      </c>
      <c r="Q323" s="178"/>
      <c r="R323" s="63" t="s">
        <v>765</v>
      </c>
      <c r="S323" s="63">
        <v>72556226.622700006</v>
      </c>
      <c r="T323" s="63">
        <v>0</v>
      </c>
      <c r="U323" s="63">
        <v>32561153.604800001</v>
      </c>
      <c r="V323" s="63">
        <v>4654459.3909</v>
      </c>
      <c r="W323" s="63">
        <v>3153521.4068</v>
      </c>
      <c r="X323" s="63">
        <f t="shared" si="77"/>
        <v>1576760.7034</v>
      </c>
      <c r="Y323" s="63">
        <f t="shared" si="73"/>
        <v>1576760.7034</v>
      </c>
      <c r="Z323" s="63">
        <v>196978783.78510001</v>
      </c>
      <c r="AA323" s="68">
        <f t="shared" si="71"/>
        <v>308327384.10690004</v>
      </c>
    </row>
    <row r="324" spans="1:27" ht="24.9" customHeight="1">
      <c r="A324" s="176"/>
      <c r="B324" s="178"/>
      <c r="C324" s="59">
        <v>17</v>
      </c>
      <c r="D324" s="63" t="s">
        <v>766</v>
      </c>
      <c r="E324" s="63">
        <v>85993786.303200006</v>
      </c>
      <c r="F324" s="63">
        <v>0</v>
      </c>
      <c r="G324" s="63">
        <v>38591545.001699999</v>
      </c>
      <c r="H324" s="63">
        <v>4334722.4819</v>
      </c>
      <c r="I324" s="63">
        <v>3737559.9391999999</v>
      </c>
      <c r="J324" s="63">
        <f t="shared" si="83"/>
        <v>1868779.9696</v>
      </c>
      <c r="K324" s="63">
        <f t="shared" si="78"/>
        <v>1868779.9696</v>
      </c>
      <c r="L324" s="77">
        <v>94777252.620900005</v>
      </c>
      <c r="M324" s="68">
        <f t="shared" si="72"/>
        <v>225566086.37730002</v>
      </c>
      <c r="N324" s="67"/>
      <c r="O324" s="178"/>
      <c r="P324" s="69">
        <v>18</v>
      </c>
      <c r="Q324" s="178"/>
      <c r="R324" s="63" t="s">
        <v>767</v>
      </c>
      <c r="S324" s="63">
        <v>89280746.779699996</v>
      </c>
      <c r="T324" s="63">
        <v>0</v>
      </c>
      <c r="U324" s="63">
        <v>40066638.594099998</v>
      </c>
      <c r="V324" s="63">
        <v>5869160.0670999996</v>
      </c>
      <c r="W324" s="63">
        <v>3880421.5611999999</v>
      </c>
      <c r="X324" s="63">
        <f t="shared" si="77"/>
        <v>1940210.7805999999</v>
      </c>
      <c r="Y324" s="63">
        <f t="shared" si="73"/>
        <v>1940210.7805999999</v>
      </c>
      <c r="Z324" s="63">
        <v>228221286.5438</v>
      </c>
      <c r="AA324" s="68">
        <f t="shared" si="71"/>
        <v>365378042.76530004</v>
      </c>
    </row>
    <row r="325" spans="1:27" ht="24.9" customHeight="1">
      <c r="A325" s="176"/>
      <c r="B325" s="178"/>
      <c r="C325" s="59">
        <v>18</v>
      </c>
      <c r="D325" s="63" t="s">
        <v>768</v>
      </c>
      <c r="E325" s="63">
        <v>93078154.728300005</v>
      </c>
      <c r="F325" s="63">
        <v>0</v>
      </c>
      <c r="G325" s="63">
        <v>41770806.372100003</v>
      </c>
      <c r="H325" s="63">
        <v>4660609.1391000003</v>
      </c>
      <c r="I325" s="63">
        <v>4045468.8330000001</v>
      </c>
      <c r="J325" s="63">
        <f t="shared" si="83"/>
        <v>2022734.4165000001</v>
      </c>
      <c r="K325" s="63">
        <f t="shared" ref="K325:K356" si="84">I325-J325</f>
        <v>2022734.4165000001</v>
      </c>
      <c r="L325" s="77">
        <v>103159165.12469999</v>
      </c>
      <c r="M325" s="68">
        <f t="shared" si="72"/>
        <v>244691469.78069997</v>
      </c>
      <c r="N325" s="67"/>
      <c r="O325" s="178"/>
      <c r="P325" s="69">
        <v>19</v>
      </c>
      <c r="Q325" s="178"/>
      <c r="R325" s="63" t="s">
        <v>769</v>
      </c>
      <c r="S325" s="63">
        <v>70763794.699100003</v>
      </c>
      <c r="T325" s="63">
        <v>0</v>
      </c>
      <c r="U325" s="63">
        <v>31756761.564199999</v>
      </c>
      <c r="V325" s="63">
        <v>4866190.9117000001</v>
      </c>
      <c r="W325" s="63">
        <v>3075616.6878999998</v>
      </c>
      <c r="X325" s="63">
        <f t="shared" si="77"/>
        <v>1537808.3439499999</v>
      </c>
      <c r="Y325" s="63">
        <f t="shared" si="73"/>
        <v>1537808.3439499999</v>
      </c>
      <c r="Z325" s="63">
        <v>202424588.46090001</v>
      </c>
      <c r="AA325" s="68">
        <f t="shared" si="71"/>
        <v>311349143.97984999</v>
      </c>
    </row>
    <row r="326" spans="1:27" ht="24.9" customHeight="1">
      <c r="A326" s="176"/>
      <c r="B326" s="178"/>
      <c r="C326" s="59">
        <v>19</v>
      </c>
      <c r="D326" s="63" t="s">
        <v>770</v>
      </c>
      <c r="E326" s="63">
        <v>81550083.448200002</v>
      </c>
      <c r="F326" s="63">
        <v>0</v>
      </c>
      <c r="G326" s="63">
        <v>36597338.605300002</v>
      </c>
      <c r="H326" s="63">
        <v>4245925.9934999999</v>
      </c>
      <c r="I326" s="63">
        <v>3544422.6616000002</v>
      </c>
      <c r="J326" s="63">
        <f t="shared" si="83"/>
        <v>1772211.3308000001</v>
      </c>
      <c r="K326" s="63">
        <f t="shared" si="84"/>
        <v>1772211.3308000001</v>
      </c>
      <c r="L326" s="77">
        <v>92493377.599900007</v>
      </c>
      <c r="M326" s="68">
        <f t="shared" si="72"/>
        <v>216658936.9777</v>
      </c>
      <c r="N326" s="67"/>
      <c r="O326" s="178"/>
      <c r="P326" s="69">
        <v>20</v>
      </c>
      <c r="Q326" s="178"/>
      <c r="R326" s="63" t="s">
        <v>771</v>
      </c>
      <c r="S326" s="63">
        <v>76543031.272300005</v>
      </c>
      <c r="T326" s="63">
        <v>0</v>
      </c>
      <c r="U326" s="63">
        <v>34350317.190399997</v>
      </c>
      <c r="V326" s="63">
        <v>5287832.0218000002</v>
      </c>
      <c r="W326" s="63">
        <v>3326800.4539000001</v>
      </c>
      <c r="X326" s="63">
        <f t="shared" si="77"/>
        <v>1663400.22695</v>
      </c>
      <c r="Y326" s="63">
        <f t="shared" si="73"/>
        <v>1663400.22695</v>
      </c>
      <c r="Z326" s="63">
        <v>213269337.13299999</v>
      </c>
      <c r="AA326" s="68">
        <f t="shared" si="71"/>
        <v>331113917.84445</v>
      </c>
    </row>
    <row r="327" spans="1:27" ht="24.9" customHeight="1">
      <c r="A327" s="176"/>
      <c r="B327" s="178"/>
      <c r="C327" s="59">
        <v>20</v>
      </c>
      <c r="D327" s="63" t="s">
        <v>772</v>
      </c>
      <c r="E327" s="63">
        <v>72448707.220699996</v>
      </c>
      <c r="F327" s="63">
        <v>0</v>
      </c>
      <c r="G327" s="63">
        <v>32512901.980799999</v>
      </c>
      <c r="H327" s="63">
        <v>3973955.3176000002</v>
      </c>
      <c r="I327" s="63">
        <v>3148848.2760000001</v>
      </c>
      <c r="J327" s="63">
        <f t="shared" si="83"/>
        <v>1574424.138</v>
      </c>
      <c r="K327" s="63">
        <f t="shared" si="84"/>
        <v>1574424.138</v>
      </c>
      <c r="L327" s="77">
        <v>85498201.948500007</v>
      </c>
      <c r="M327" s="68">
        <f t="shared" si="72"/>
        <v>196008190.6056</v>
      </c>
      <c r="N327" s="67"/>
      <c r="O327" s="178"/>
      <c r="P327" s="69">
        <v>21</v>
      </c>
      <c r="Q327" s="178"/>
      <c r="R327" s="63" t="s">
        <v>773</v>
      </c>
      <c r="S327" s="63">
        <v>79055019.559900001</v>
      </c>
      <c r="T327" s="63">
        <v>0</v>
      </c>
      <c r="U327" s="63">
        <v>35477625.490400001</v>
      </c>
      <c r="V327" s="63">
        <v>5050205.9907999998</v>
      </c>
      <c r="W327" s="63">
        <v>3435979.3514999999</v>
      </c>
      <c r="X327" s="63">
        <f t="shared" si="77"/>
        <v>1717989.6757499999</v>
      </c>
      <c r="Y327" s="63">
        <f t="shared" si="73"/>
        <v>1717989.6757499999</v>
      </c>
      <c r="Z327" s="63">
        <v>207157517.09740001</v>
      </c>
      <c r="AA327" s="68">
        <f t="shared" ref="AA327:AA390" si="85">S327+T327+U327+V327+Y327+Z327</f>
        <v>328458357.81424999</v>
      </c>
    </row>
    <row r="328" spans="1:27" ht="24.9" customHeight="1">
      <c r="A328" s="176"/>
      <c r="B328" s="178"/>
      <c r="C328" s="59">
        <v>21</v>
      </c>
      <c r="D328" s="63" t="s">
        <v>774</v>
      </c>
      <c r="E328" s="63">
        <v>79683622.628299996</v>
      </c>
      <c r="F328" s="63">
        <v>0</v>
      </c>
      <c r="G328" s="63">
        <v>35759724.519199997</v>
      </c>
      <c r="H328" s="63">
        <v>4332323.4681000002</v>
      </c>
      <c r="I328" s="63">
        <v>3463300.4145</v>
      </c>
      <c r="J328" s="63">
        <f t="shared" si="83"/>
        <v>1731650.20725</v>
      </c>
      <c r="K328" s="63">
        <f t="shared" si="84"/>
        <v>1731650.20725</v>
      </c>
      <c r="L328" s="77">
        <v>94715549.192100003</v>
      </c>
      <c r="M328" s="68">
        <f t="shared" ref="M328:M391" si="86">E328+F328+G328+H328+K328+L328</f>
        <v>216222870.01494998</v>
      </c>
      <c r="N328" s="67"/>
      <c r="O328" s="178"/>
      <c r="P328" s="69">
        <v>22</v>
      </c>
      <c r="Q328" s="178"/>
      <c r="R328" s="63" t="s">
        <v>775</v>
      </c>
      <c r="S328" s="63">
        <v>146815435.91299999</v>
      </c>
      <c r="T328" s="63">
        <v>0</v>
      </c>
      <c r="U328" s="63">
        <v>65886556.989399999</v>
      </c>
      <c r="V328" s="63">
        <v>8499740.5769999996</v>
      </c>
      <c r="W328" s="63">
        <v>6381059.7871000003</v>
      </c>
      <c r="X328" s="63">
        <f t="shared" si="77"/>
        <v>3190529.8935500002</v>
      </c>
      <c r="Y328" s="63">
        <f t="shared" si="73"/>
        <v>3190529.8935500002</v>
      </c>
      <c r="Z328" s="63">
        <v>295880686.46609998</v>
      </c>
      <c r="AA328" s="68">
        <f t="shared" si="85"/>
        <v>520272949.83904994</v>
      </c>
    </row>
    <row r="329" spans="1:27" ht="24.9" customHeight="1">
      <c r="A329" s="176"/>
      <c r="B329" s="178"/>
      <c r="C329" s="59">
        <v>22</v>
      </c>
      <c r="D329" s="63" t="s">
        <v>776</v>
      </c>
      <c r="E329" s="63">
        <v>77514882.3794</v>
      </c>
      <c r="F329" s="63">
        <v>0</v>
      </c>
      <c r="G329" s="63">
        <v>34786456.094800003</v>
      </c>
      <c r="H329" s="63">
        <v>4145068.4837000002</v>
      </c>
      <c r="I329" s="63">
        <v>3369040.1542000002</v>
      </c>
      <c r="J329" s="63">
        <f t="shared" si="83"/>
        <v>1684520.0771000001</v>
      </c>
      <c r="K329" s="63">
        <f t="shared" si="84"/>
        <v>1684520.0771000001</v>
      </c>
      <c r="L329" s="77">
        <v>89899289.121000007</v>
      </c>
      <c r="M329" s="68">
        <f t="shared" si="86"/>
        <v>208030216.15600002</v>
      </c>
      <c r="N329" s="67"/>
      <c r="O329" s="179"/>
      <c r="P329" s="69">
        <v>23</v>
      </c>
      <c r="Q329" s="179"/>
      <c r="R329" s="63" t="s">
        <v>777</v>
      </c>
      <c r="S329" s="63">
        <v>86898027.422399998</v>
      </c>
      <c r="T329" s="63">
        <v>0</v>
      </c>
      <c r="U329" s="63">
        <v>38997342.482600003</v>
      </c>
      <c r="V329" s="63">
        <v>5009892.6654000003</v>
      </c>
      <c r="W329" s="63">
        <v>3776861.0972000002</v>
      </c>
      <c r="X329" s="63">
        <f t="shared" si="77"/>
        <v>1888430.5486000001</v>
      </c>
      <c r="Y329" s="63">
        <f t="shared" si="73"/>
        <v>1888430.5486000001</v>
      </c>
      <c r="Z329" s="63">
        <v>206120645.04719999</v>
      </c>
      <c r="AA329" s="68">
        <f t="shared" si="85"/>
        <v>338914338.16619998</v>
      </c>
    </row>
    <row r="330" spans="1:27" ht="24.9" customHeight="1">
      <c r="A330" s="176"/>
      <c r="B330" s="178"/>
      <c r="C330" s="59">
        <v>23</v>
      </c>
      <c r="D330" s="63" t="s">
        <v>778</v>
      </c>
      <c r="E330" s="63">
        <v>74976894.530499995</v>
      </c>
      <c r="F330" s="63">
        <v>0</v>
      </c>
      <c r="G330" s="63">
        <v>33647479.937299997</v>
      </c>
      <c r="H330" s="63">
        <v>4077624.0430000001</v>
      </c>
      <c r="I330" s="63">
        <v>3258731.2340000002</v>
      </c>
      <c r="J330" s="63">
        <f t="shared" si="83"/>
        <v>1629365.6170000001</v>
      </c>
      <c r="K330" s="63">
        <f t="shared" si="84"/>
        <v>1629365.6170000001</v>
      </c>
      <c r="L330" s="77">
        <v>88164595.819900006</v>
      </c>
      <c r="M330" s="68">
        <f t="shared" si="86"/>
        <v>202495959.94769999</v>
      </c>
      <c r="N330" s="67"/>
      <c r="O330" s="59"/>
      <c r="P330" s="172" t="s">
        <v>779</v>
      </c>
      <c r="Q330" s="173"/>
      <c r="R330" s="64"/>
      <c r="S330" s="64">
        <f t="shared" ref="S330:W330" si="87">SUM(S307:S329)</f>
        <v>2173591877.0855002</v>
      </c>
      <c r="T330" s="64">
        <f t="shared" si="87"/>
        <v>0</v>
      </c>
      <c r="U330" s="64">
        <f t="shared" si="87"/>
        <v>975445696.09180009</v>
      </c>
      <c r="V330" s="64">
        <f t="shared" si="87"/>
        <v>135640327.89769998</v>
      </c>
      <c r="W330" s="64">
        <f t="shared" si="87"/>
        <v>94471127.195600003</v>
      </c>
      <c r="X330" s="64">
        <f t="shared" ref="X330:AA330" si="88">SUM(X307:X329)</f>
        <v>47235563.597800002</v>
      </c>
      <c r="Y330" s="64">
        <f t="shared" si="73"/>
        <v>47235563.597800002</v>
      </c>
      <c r="Z330" s="64">
        <f t="shared" si="88"/>
        <v>5265798709.382</v>
      </c>
      <c r="AA330" s="64">
        <f t="shared" si="88"/>
        <v>8597712174.0548</v>
      </c>
    </row>
    <row r="331" spans="1:27" ht="24.9" customHeight="1">
      <c r="A331" s="176"/>
      <c r="B331" s="178"/>
      <c r="C331" s="59">
        <v>24</v>
      </c>
      <c r="D331" s="63" t="s">
        <v>780</v>
      </c>
      <c r="E331" s="63">
        <v>77562610.214300007</v>
      </c>
      <c r="F331" s="63">
        <v>0</v>
      </c>
      <c r="G331" s="63">
        <v>34807874.978200004</v>
      </c>
      <c r="H331" s="63">
        <v>4124367.7148000002</v>
      </c>
      <c r="I331" s="63">
        <v>3371114.5556999999</v>
      </c>
      <c r="J331" s="63">
        <f t="shared" si="83"/>
        <v>1685557.27785</v>
      </c>
      <c r="K331" s="63">
        <f t="shared" si="84"/>
        <v>1685557.27785</v>
      </c>
      <c r="L331" s="77">
        <v>89366858.503800005</v>
      </c>
      <c r="M331" s="68">
        <f t="shared" si="86"/>
        <v>207547268.68895</v>
      </c>
      <c r="N331" s="67"/>
      <c r="O331" s="177">
        <v>33</v>
      </c>
      <c r="P331" s="69">
        <v>1</v>
      </c>
      <c r="Q331" s="187" t="s">
        <v>118</v>
      </c>
      <c r="R331" s="63" t="s">
        <v>781</v>
      </c>
      <c r="S331" s="63">
        <v>81415894.654400006</v>
      </c>
      <c r="T331" s="63">
        <v>0</v>
      </c>
      <c r="U331" s="63">
        <v>36537118.523199998</v>
      </c>
      <c r="V331" s="63">
        <v>3630879.4375</v>
      </c>
      <c r="W331" s="63">
        <v>3538590.3953</v>
      </c>
      <c r="X331" s="63">
        <v>0</v>
      </c>
      <c r="Y331" s="63">
        <f t="shared" si="73"/>
        <v>3538590.3953</v>
      </c>
      <c r="Z331" s="63">
        <v>90048299.403099999</v>
      </c>
      <c r="AA331" s="68">
        <f t="shared" si="85"/>
        <v>215170782.41350001</v>
      </c>
    </row>
    <row r="332" spans="1:27" ht="24.9" customHeight="1">
      <c r="A332" s="176"/>
      <c r="B332" s="178"/>
      <c r="C332" s="59">
        <v>25</v>
      </c>
      <c r="D332" s="63" t="s">
        <v>782</v>
      </c>
      <c r="E332" s="63">
        <v>78272919.077999994</v>
      </c>
      <c r="F332" s="63">
        <v>0</v>
      </c>
      <c r="G332" s="63">
        <v>35126641.224699996</v>
      </c>
      <c r="H332" s="63">
        <v>4204507.9676000001</v>
      </c>
      <c r="I332" s="63">
        <v>3401986.8089999999</v>
      </c>
      <c r="J332" s="63">
        <f t="shared" si="83"/>
        <v>1700993.4044999999</v>
      </c>
      <c r="K332" s="63">
        <f t="shared" si="84"/>
        <v>1700993.4044999999</v>
      </c>
      <c r="L332" s="77">
        <v>91428092.287</v>
      </c>
      <c r="M332" s="68">
        <f t="shared" si="86"/>
        <v>210733153.96179998</v>
      </c>
      <c r="N332" s="67"/>
      <c r="O332" s="178"/>
      <c r="P332" s="69">
        <v>2</v>
      </c>
      <c r="Q332" s="188"/>
      <c r="R332" s="63" t="s">
        <v>783</v>
      </c>
      <c r="S332" s="63">
        <v>92678568.701299995</v>
      </c>
      <c r="T332" s="63">
        <v>0</v>
      </c>
      <c r="U332" s="63">
        <v>41591483.623300001</v>
      </c>
      <c r="V332" s="63">
        <v>4211086.2942000004</v>
      </c>
      <c r="W332" s="63">
        <v>4028101.5696999999</v>
      </c>
      <c r="X332" s="63">
        <v>0</v>
      </c>
      <c r="Y332" s="63">
        <f t="shared" si="73"/>
        <v>4028101.5696999999</v>
      </c>
      <c r="Z332" s="63">
        <v>104971411.4726</v>
      </c>
      <c r="AA332" s="68">
        <f t="shared" si="85"/>
        <v>247480651.66109997</v>
      </c>
    </row>
    <row r="333" spans="1:27" ht="24.9" customHeight="1">
      <c r="A333" s="176"/>
      <c r="B333" s="178"/>
      <c r="C333" s="59">
        <v>26</v>
      </c>
      <c r="D333" s="63" t="s">
        <v>784</v>
      </c>
      <c r="E333" s="63">
        <v>83269080.798600003</v>
      </c>
      <c r="F333" s="63">
        <v>0</v>
      </c>
      <c r="G333" s="63">
        <v>37368775.315499999</v>
      </c>
      <c r="H333" s="63">
        <v>4601722.0055</v>
      </c>
      <c r="I333" s="63">
        <v>3619135.6834999998</v>
      </c>
      <c r="J333" s="63">
        <f t="shared" si="83"/>
        <v>1809567.8417499999</v>
      </c>
      <c r="K333" s="63">
        <f t="shared" si="84"/>
        <v>1809567.8417499999</v>
      </c>
      <c r="L333" s="77">
        <v>101644568.59010001</v>
      </c>
      <c r="M333" s="68">
        <f t="shared" si="86"/>
        <v>228693714.55145001</v>
      </c>
      <c r="N333" s="67"/>
      <c r="O333" s="178"/>
      <c r="P333" s="69">
        <v>3</v>
      </c>
      <c r="Q333" s="188"/>
      <c r="R333" s="63" t="s">
        <v>785</v>
      </c>
      <c r="S333" s="63">
        <v>99876563.690400004</v>
      </c>
      <c r="T333" s="63">
        <v>0</v>
      </c>
      <c r="U333" s="63">
        <v>44821737.336800002</v>
      </c>
      <c r="V333" s="63">
        <v>4368877.1017000005</v>
      </c>
      <c r="W333" s="63">
        <v>4340949.0307999998</v>
      </c>
      <c r="X333" s="63">
        <v>0</v>
      </c>
      <c r="Y333" s="63">
        <f t="shared" si="73"/>
        <v>4340949.0307999998</v>
      </c>
      <c r="Z333" s="63">
        <v>109029843.17820001</v>
      </c>
      <c r="AA333" s="68">
        <f t="shared" si="85"/>
        <v>262437970.33790004</v>
      </c>
    </row>
    <row r="334" spans="1:27" ht="24.9" customHeight="1">
      <c r="A334" s="176"/>
      <c r="B334" s="179"/>
      <c r="C334" s="59">
        <v>27</v>
      </c>
      <c r="D334" s="63" t="s">
        <v>786</v>
      </c>
      <c r="E334" s="63">
        <v>74491241.404300004</v>
      </c>
      <c r="F334" s="63">
        <v>0</v>
      </c>
      <c r="G334" s="63">
        <v>33429532.742699999</v>
      </c>
      <c r="H334" s="63">
        <v>3974103.7102000001</v>
      </c>
      <c r="I334" s="63">
        <v>3237623.2244000002</v>
      </c>
      <c r="J334" s="63">
        <f t="shared" si="83"/>
        <v>1618811.6122000001</v>
      </c>
      <c r="K334" s="63">
        <f t="shared" si="84"/>
        <v>1618811.6122000001</v>
      </c>
      <c r="L334" s="77">
        <v>85502018.655399993</v>
      </c>
      <c r="M334" s="68">
        <f t="shared" si="86"/>
        <v>199015708.1248</v>
      </c>
      <c r="N334" s="67"/>
      <c r="O334" s="178"/>
      <c r="P334" s="69">
        <v>4</v>
      </c>
      <c r="Q334" s="188"/>
      <c r="R334" s="63" t="s">
        <v>787</v>
      </c>
      <c r="S334" s="63">
        <v>108442208.9735</v>
      </c>
      <c r="T334" s="63">
        <v>0</v>
      </c>
      <c r="U334" s="63">
        <v>48665753.278300002</v>
      </c>
      <c r="V334" s="63">
        <v>4811754.8428999996</v>
      </c>
      <c r="W334" s="63">
        <v>4713238.8674999997</v>
      </c>
      <c r="X334" s="63">
        <v>0</v>
      </c>
      <c r="Y334" s="63">
        <f t="shared" si="73"/>
        <v>4713238.8674999997</v>
      </c>
      <c r="Z334" s="63">
        <v>120420805.0203</v>
      </c>
      <c r="AA334" s="68">
        <f t="shared" si="85"/>
        <v>287053760.98250002</v>
      </c>
    </row>
    <row r="335" spans="1:27" ht="24.9" customHeight="1">
      <c r="A335" s="59"/>
      <c r="B335" s="171" t="s">
        <v>788</v>
      </c>
      <c r="C335" s="172"/>
      <c r="D335" s="64"/>
      <c r="E335" s="64">
        <f>SUM(E308:E334)</f>
        <v>2201362045.6698999</v>
      </c>
      <c r="F335" s="64">
        <f t="shared" ref="F335:N335" si="89">SUM(F308:F334)</f>
        <v>0</v>
      </c>
      <c r="G335" s="64">
        <f t="shared" si="89"/>
        <v>987908151.30729997</v>
      </c>
      <c r="H335" s="64">
        <f t="shared" si="89"/>
        <v>117644952.15609999</v>
      </c>
      <c r="I335" s="64">
        <f t="shared" si="89"/>
        <v>95678105.909299999</v>
      </c>
      <c r="J335" s="64">
        <f t="shared" si="89"/>
        <v>47839052.95465</v>
      </c>
      <c r="K335" s="64">
        <f t="shared" si="89"/>
        <v>47839052.95465</v>
      </c>
      <c r="L335" s="64">
        <f t="shared" si="89"/>
        <v>2574609510.5951996</v>
      </c>
      <c r="M335" s="64">
        <f t="shared" si="89"/>
        <v>5929363712.6831484</v>
      </c>
      <c r="N335" s="64">
        <f t="shared" si="89"/>
        <v>0</v>
      </c>
      <c r="O335" s="178"/>
      <c r="P335" s="69">
        <v>5</v>
      </c>
      <c r="Q335" s="188"/>
      <c r="R335" s="63" t="s">
        <v>789</v>
      </c>
      <c r="S335" s="63">
        <v>102012119.0044</v>
      </c>
      <c r="T335" s="63">
        <v>0</v>
      </c>
      <c r="U335" s="63">
        <v>45780113.314300001</v>
      </c>
      <c r="V335" s="63">
        <v>4267887.6873000003</v>
      </c>
      <c r="W335" s="63">
        <v>4433766.9694999997</v>
      </c>
      <c r="X335" s="63">
        <v>0</v>
      </c>
      <c r="Y335" s="63">
        <f t="shared" si="73"/>
        <v>4433766.9694999997</v>
      </c>
      <c r="Z335" s="63">
        <v>106432362.07089999</v>
      </c>
      <c r="AA335" s="68">
        <f t="shared" si="85"/>
        <v>262926249.04640001</v>
      </c>
    </row>
    <row r="336" spans="1:27" ht="24.9" customHeight="1">
      <c r="A336" s="176">
        <v>17</v>
      </c>
      <c r="B336" s="177" t="s">
        <v>790</v>
      </c>
      <c r="C336" s="59">
        <v>1</v>
      </c>
      <c r="D336" s="63" t="s">
        <v>791</v>
      </c>
      <c r="E336" s="63">
        <v>77789577.763500005</v>
      </c>
      <c r="F336" s="63">
        <v>0</v>
      </c>
      <c r="G336" s="63">
        <v>34909731.504900001</v>
      </c>
      <c r="H336" s="63">
        <v>3710188.6828000001</v>
      </c>
      <c r="I336" s="63">
        <v>3380979.2779999999</v>
      </c>
      <c r="J336" s="63">
        <v>0</v>
      </c>
      <c r="K336" s="63">
        <f t="shared" si="84"/>
        <v>3380979.2779999999</v>
      </c>
      <c r="L336" s="77">
        <v>97379513.285699993</v>
      </c>
      <c r="M336" s="68">
        <f t="shared" si="86"/>
        <v>217169990.5149</v>
      </c>
      <c r="N336" s="67"/>
      <c r="O336" s="178"/>
      <c r="P336" s="69">
        <v>6</v>
      </c>
      <c r="Q336" s="188"/>
      <c r="R336" s="63" t="s">
        <v>792</v>
      </c>
      <c r="S336" s="63">
        <v>92434526.650299996</v>
      </c>
      <c r="T336" s="63">
        <v>0</v>
      </c>
      <c r="U336" s="63">
        <v>41481964.549999997</v>
      </c>
      <c r="V336" s="63">
        <v>3552701.2647000002</v>
      </c>
      <c r="W336" s="63">
        <v>4017494.736</v>
      </c>
      <c r="X336" s="63">
        <v>0</v>
      </c>
      <c r="Y336" s="63">
        <f t="shared" ref="Y336:Y399" si="90">W336-X336</f>
        <v>4017494.736</v>
      </c>
      <c r="Z336" s="63">
        <v>88037530.967199996</v>
      </c>
      <c r="AA336" s="68">
        <f t="shared" si="85"/>
        <v>229524218.16820002</v>
      </c>
    </row>
    <row r="337" spans="1:27" ht="24.9" customHeight="1">
      <c r="A337" s="176"/>
      <c r="B337" s="178"/>
      <c r="C337" s="59">
        <v>2</v>
      </c>
      <c r="D337" s="63" t="s">
        <v>793</v>
      </c>
      <c r="E337" s="63">
        <v>92002607.505700007</v>
      </c>
      <c r="F337" s="63">
        <v>0</v>
      </c>
      <c r="G337" s="63">
        <v>41288131.625200003</v>
      </c>
      <c r="H337" s="63">
        <v>4337559.6571000004</v>
      </c>
      <c r="I337" s="63">
        <v>3998722.1740000001</v>
      </c>
      <c r="J337" s="63">
        <v>0</v>
      </c>
      <c r="K337" s="63">
        <f t="shared" si="84"/>
        <v>3998722.1740000001</v>
      </c>
      <c r="L337" s="77">
        <v>113515702.0421</v>
      </c>
      <c r="M337" s="68">
        <f t="shared" si="86"/>
        <v>255142723.00410002</v>
      </c>
      <c r="N337" s="67"/>
      <c r="O337" s="178"/>
      <c r="P337" s="69">
        <v>7</v>
      </c>
      <c r="Q337" s="188"/>
      <c r="R337" s="63" t="s">
        <v>794</v>
      </c>
      <c r="S337" s="63">
        <v>105573419.2326</v>
      </c>
      <c r="T337" s="63">
        <v>0</v>
      </c>
      <c r="U337" s="63">
        <v>47378322.719099998</v>
      </c>
      <c r="V337" s="63">
        <v>4672356.4748999998</v>
      </c>
      <c r="W337" s="63">
        <v>4588552.2586000003</v>
      </c>
      <c r="X337" s="63">
        <v>0</v>
      </c>
      <c r="Y337" s="63">
        <f t="shared" si="90"/>
        <v>4588552.2586000003</v>
      </c>
      <c r="Z337" s="63">
        <v>116835432.9351</v>
      </c>
      <c r="AA337" s="68">
        <f t="shared" si="85"/>
        <v>279048083.62029999</v>
      </c>
    </row>
    <row r="338" spans="1:27" ht="24.9" customHeight="1">
      <c r="A338" s="176"/>
      <c r="B338" s="178"/>
      <c r="C338" s="59">
        <v>3</v>
      </c>
      <c r="D338" s="63" t="s">
        <v>795</v>
      </c>
      <c r="E338" s="63">
        <v>114177745.0157</v>
      </c>
      <c r="F338" s="63">
        <v>0</v>
      </c>
      <c r="G338" s="63">
        <v>51239697.359499998</v>
      </c>
      <c r="H338" s="63">
        <v>5205425.5861</v>
      </c>
      <c r="I338" s="63">
        <v>4962523.2713000001</v>
      </c>
      <c r="J338" s="63">
        <v>0</v>
      </c>
      <c r="K338" s="63">
        <f t="shared" si="84"/>
        <v>4962523.2713000001</v>
      </c>
      <c r="L338" s="77">
        <v>135837500.5016</v>
      </c>
      <c r="M338" s="68">
        <f t="shared" si="86"/>
        <v>311422891.7342</v>
      </c>
      <c r="N338" s="67"/>
      <c r="O338" s="178"/>
      <c r="P338" s="69">
        <v>8</v>
      </c>
      <c r="Q338" s="188"/>
      <c r="R338" s="63" t="s">
        <v>796</v>
      </c>
      <c r="S338" s="63">
        <v>90086930.512600005</v>
      </c>
      <c r="T338" s="63">
        <v>0</v>
      </c>
      <c r="U338" s="63">
        <v>40428430.732100002</v>
      </c>
      <c r="V338" s="63">
        <v>4005669.7033000002</v>
      </c>
      <c r="W338" s="63">
        <v>3915460.8374000001</v>
      </c>
      <c r="X338" s="63">
        <v>0</v>
      </c>
      <c r="Y338" s="63">
        <f t="shared" si="90"/>
        <v>3915460.8374000001</v>
      </c>
      <c r="Z338" s="63">
        <v>99688028.880700007</v>
      </c>
      <c r="AA338" s="68">
        <f t="shared" si="85"/>
        <v>238124520.66610003</v>
      </c>
    </row>
    <row r="339" spans="1:27" ht="24.9" customHeight="1">
      <c r="A339" s="176"/>
      <c r="B339" s="178"/>
      <c r="C339" s="59">
        <v>4</v>
      </c>
      <c r="D339" s="63" t="s">
        <v>797</v>
      </c>
      <c r="E339" s="63">
        <v>86362116.916700006</v>
      </c>
      <c r="F339" s="63">
        <v>0</v>
      </c>
      <c r="G339" s="63">
        <v>38756841.217500001</v>
      </c>
      <c r="H339" s="63">
        <v>3795333.0641999999</v>
      </c>
      <c r="I339" s="63">
        <v>3753568.7439999999</v>
      </c>
      <c r="J339" s="63">
        <v>0</v>
      </c>
      <c r="K339" s="63">
        <f t="shared" si="84"/>
        <v>3753568.7439999999</v>
      </c>
      <c r="L339" s="77">
        <v>99569454.908299997</v>
      </c>
      <c r="M339" s="68">
        <f t="shared" si="86"/>
        <v>232237314.85070002</v>
      </c>
      <c r="N339" s="67"/>
      <c r="O339" s="178"/>
      <c r="P339" s="69">
        <v>9</v>
      </c>
      <c r="Q339" s="188"/>
      <c r="R339" s="63" t="s">
        <v>798</v>
      </c>
      <c r="S339" s="63">
        <v>101971695.1996</v>
      </c>
      <c r="T339" s="63">
        <v>0</v>
      </c>
      <c r="U339" s="63">
        <v>45761972.270099998</v>
      </c>
      <c r="V339" s="63">
        <v>3969511.3709999998</v>
      </c>
      <c r="W339" s="63">
        <v>4432010.0241</v>
      </c>
      <c r="X339" s="63">
        <v>0</v>
      </c>
      <c r="Y339" s="63">
        <f t="shared" si="90"/>
        <v>4432010.0241</v>
      </c>
      <c r="Z339" s="63">
        <v>98758024.624699995</v>
      </c>
      <c r="AA339" s="68">
        <f t="shared" si="85"/>
        <v>254893213.48949999</v>
      </c>
    </row>
    <row r="340" spans="1:27" ht="24.9" customHeight="1">
      <c r="A340" s="176"/>
      <c r="B340" s="178"/>
      <c r="C340" s="59">
        <v>5</v>
      </c>
      <c r="D340" s="63" t="s">
        <v>799</v>
      </c>
      <c r="E340" s="63">
        <v>74106230.000100002</v>
      </c>
      <c r="F340" s="63">
        <v>0</v>
      </c>
      <c r="G340" s="63">
        <v>33256750.6666</v>
      </c>
      <c r="H340" s="63">
        <v>3284738.8291000002</v>
      </c>
      <c r="I340" s="63">
        <v>3220889.42</v>
      </c>
      <c r="J340" s="63">
        <v>0</v>
      </c>
      <c r="K340" s="63">
        <f t="shared" si="84"/>
        <v>3220889.42</v>
      </c>
      <c r="L340" s="77">
        <v>86436802.468999997</v>
      </c>
      <c r="M340" s="68">
        <f t="shared" si="86"/>
        <v>200305411.38480002</v>
      </c>
      <c r="N340" s="67"/>
      <c r="O340" s="178"/>
      <c r="P340" s="69">
        <v>10</v>
      </c>
      <c r="Q340" s="188"/>
      <c r="R340" s="63" t="s">
        <v>800</v>
      </c>
      <c r="S340" s="63">
        <v>92066244.1373</v>
      </c>
      <c r="T340" s="63">
        <v>0</v>
      </c>
      <c r="U340" s="63">
        <v>41316689.920400001</v>
      </c>
      <c r="V340" s="63">
        <v>3792718.0655</v>
      </c>
      <c r="W340" s="63">
        <v>4001488.0216999999</v>
      </c>
      <c r="X340" s="63">
        <v>0</v>
      </c>
      <c r="Y340" s="63">
        <f t="shared" si="90"/>
        <v>4001488.0216999999</v>
      </c>
      <c r="Z340" s="63">
        <v>94210842.392299995</v>
      </c>
      <c r="AA340" s="68">
        <f t="shared" si="85"/>
        <v>235387982.53719997</v>
      </c>
    </row>
    <row r="341" spans="1:27" ht="24.9" customHeight="1">
      <c r="A341" s="176"/>
      <c r="B341" s="178"/>
      <c r="C341" s="59">
        <v>6</v>
      </c>
      <c r="D341" s="63" t="s">
        <v>801</v>
      </c>
      <c r="E341" s="63">
        <v>72696243.6928</v>
      </c>
      <c r="F341" s="63">
        <v>0</v>
      </c>
      <c r="G341" s="63">
        <v>32623989.250100002</v>
      </c>
      <c r="H341" s="63">
        <v>3424697.7914</v>
      </c>
      <c r="I341" s="63">
        <v>3159606.9882999999</v>
      </c>
      <c r="J341" s="63">
        <v>0</v>
      </c>
      <c r="K341" s="63">
        <f t="shared" si="84"/>
        <v>3159606.9882999999</v>
      </c>
      <c r="L341" s="77">
        <v>90036593.224900007</v>
      </c>
      <c r="M341" s="68">
        <f t="shared" si="86"/>
        <v>201941130.94749999</v>
      </c>
      <c r="N341" s="67"/>
      <c r="O341" s="178"/>
      <c r="P341" s="69">
        <v>11</v>
      </c>
      <c r="Q341" s="188"/>
      <c r="R341" s="63" t="s">
        <v>802</v>
      </c>
      <c r="S341" s="63">
        <v>85373683.510299996</v>
      </c>
      <c r="T341" s="63">
        <v>0</v>
      </c>
      <c r="U341" s="63">
        <v>38313260.652800001</v>
      </c>
      <c r="V341" s="63">
        <v>3868901.1820999999</v>
      </c>
      <c r="W341" s="63">
        <v>3710608.3248999999</v>
      </c>
      <c r="X341" s="63">
        <v>0</v>
      </c>
      <c r="Y341" s="63">
        <f t="shared" si="90"/>
        <v>3710608.3248999999</v>
      </c>
      <c r="Z341" s="63">
        <v>96170297.324000001</v>
      </c>
      <c r="AA341" s="68">
        <f t="shared" si="85"/>
        <v>227436750.9941</v>
      </c>
    </row>
    <row r="342" spans="1:27" ht="24.9" customHeight="1">
      <c r="A342" s="176"/>
      <c r="B342" s="178"/>
      <c r="C342" s="59">
        <v>7</v>
      </c>
      <c r="D342" s="63" t="s">
        <v>803</v>
      </c>
      <c r="E342" s="63">
        <v>102045568.2748</v>
      </c>
      <c r="F342" s="63">
        <v>0</v>
      </c>
      <c r="G342" s="63">
        <v>45795124.387599997</v>
      </c>
      <c r="H342" s="63">
        <v>4651179.1919</v>
      </c>
      <c r="I342" s="63">
        <v>4435220.7797999997</v>
      </c>
      <c r="J342" s="63">
        <v>0</v>
      </c>
      <c r="K342" s="63">
        <f t="shared" si="84"/>
        <v>4435220.7797999997</v>
      </c>
      <c r="L342" s="77">
        <v>121582100.10619999</v>
      </c>
      <c r="M342" s="68">
        <f t="shared" si="86"/>
        <v>278509192.7403</v>
      </c>
      <c r="N342" s="67"/>
      <c r="O342" s="178"/>
      <c r="P342" s="69">
        <v>12</v>
      </c>
      <c r="Q342" s="188"/>
      <c r="R342" s="63" t="s">
        <v>804</v>
      </c>
      <c r="S342" s="63">
        <v>101647757.5698</v>
      </c>
      <c r="T342" s="63">
        <v>0</v>
      </c>
      <c r="U342" s="63">
        <v>45616598.352300003</v>
      </c>
      <c r="V342" s="63">
        <v>3994754.6025999999</v>
      </c>
      <c r="W342" s="63">
        <v>4417930.6776999999</v>
      </c>
      <c r="X342" s="63">
        <v>0</v>
      </c>
      <c r="Y342" s="63">
        <f t="shared" si="90"/>
        <v>4417930.6776999999</v>
      </c>
      <c r="Z342" s="63">
        <v>99407288.881899998</v>
      </c>
      <c r="AA342" s="68">
        <f t="shared" si="85"/>
        <v>255084330.08430004</v>
      </c>
    </row>
    <row r="343" spans="1:27" ht="24.9" customHeight="1">
      <c r="A343" s="176"/>
      <c r="B343" s="178"/>
      <c r="C343" s="59">
        <v>8</v>
      </c>
      <c r="D343" s="63" t="s">
        <v>805</v>
      </c>
      <c r="E343" s="63">
        <v>85643682.406499997</v>
      </c>
      <c r="F343" s="63">
        <v>0</v>
      </c>
      <c r="G343" s="63">
        <v>38434428.413900003</v>
      </c>
      <c r="H343" s="63">
        <v>3876981.9752000002</v>
      </c>
      <c r="I343" s="63">
        <v>3722343.3245999999</v>
      </c>
      <c r="J343" s="63">
        <v>0</v>
      </c>
      <c r="K343" s="63">
        <f t="shared" si="84"/>
        <v>3722343.3245999999</v>
      </c>
      <c r="L343" s="77">
        <v>101669491.8786</v>
      </c>
      <c r="M343" s="68">
        <f t="shared" si="86"/>
        <v>233346927.99879998</v>
      </c>
      <c r="N343" s="67"/>
      <c r="O343" s="178"/>
      <c r="P343" s="69">
        <v>13</v>
      </c>
      <c r="Q343" s="188"/>
      <c r="R343" s="63" t="s">
        <v>806</v>
      </c>
      <c r="S343" s="63">
        <v>106649009.55159999</v>
      </c>
      <c r="T343" s="63">
        <v>0</v>
      </c>
      <c r="U343" s="63">
        <v>47861016.806400001</v>
      </c>
      <c r="V343" s="63">
        <v>4476486.4752000002</v>
      </c>
      <c r="W343" s="63">
        <v>4635300.7906999998</v>
      </c>
      <c r="X343" s="63">
        <v>0</v>
      </c>
      <c r="Y343" s="63">
        <f t="shared" si="90"/>
        <v>4635300.7906999998</v>
      </c>
      <c r="Z343" s="63">
        <v>111797591.82260001</v>
      </c>
      <c r="AA343" s="68">
        <f t="shared" si="85"/>
        <v>275419405.44649994</v>
      </c>
    </row>
    <row r="344" spans="1:27" ht="24.9" customHeight="1">
      <c r="A344" s="176"/>
      <c r="B344" s="178"/>
      <c r="C344" s="59">
        <v>9</v>
      </c>
      <c r="D344" s="63" t="s">
        <v>807</v>
      </c>
      <c r="E344" s="63">
        <v>75018182.098199993</v>
      </c>
      <c r="F344" s="63">
        <v>0</v>
      </c>
      <c r="G344" s="63">
        <v>33666008.613499999</v>
      </c>
      <c r="H344" s="63">
        <v>3505406.8824999998</v>
      </c>
      <c r="I344" s="63">
        <v>3260525.7212999999</v>
      </c>
      <c r="J344" s="63">
        <v>0</v>
      </c>
      <c r="K344" s="63">
        <f t="shared" si="84"/>
        <v>3260525.7212999999</v>
      </c>
      <c r="L344" s="77">
        <v>92112457.717999995</v>
      </c>
      <c r="M344" s="68">
        <f t="shared" si="86"/>
        <v>207562581.03349999</v>
      </c>
      <c r="N344" s="67"/>
      <c r="O344" s="178"/>
      <c r="P344" s="69">
        <v>14</v>
      </c>
      <c r="Q344" s="188"/>
      <c r="R344" s="63" t="s">
        <v>808</v>
      </c>
      <c r="S344" s="63">
        <v>96096407.513899997</v>
      </c>
      <c r="T344" s="63">
        <v>0</v>
      </c>
      <c r="U344" s="63">
        <v>43125311.659199998</v>
      </c>
      <c r="V344" s="63">
        <v>4054507.3596999999</v>
      </c>
      <c r="W344" s="63">
        <v>4176651.5751999998</v>
      </c>
      <c r="X344" s="63">
        <v>0</v>
      </c>
      <c r="Y344" s="63">
        <f t="shared" si="90"/>
        <v>4176651.5751999998</v>
      </c>
      <c r="Z344" s="63">
        <v>100944149.5403</v>
      </c>
      <c r="AA344" s="68">
        <f t="shared" si="85"/>
        <v>248397027.64829999</v>
      </c>
    </row>
    <row r="345" spans="1:27" ht="24.9" customHeight="1">
      <c r="A345" s="176"/>
      <c r="B345" s="178"/>
      <c r="C345" s="59">
        <v>10</v>
      </c>
      <c r="D345" s="63" t="s">
        <v>809</v>
      </c>
      <c r="E345" s="63">
        <v>79252625.989899993</v>
      </c>
      <c r="F345" s="63">
        <v>0</v>
      </c>
      <c r="G345" s="63">
        <v>35566305.588799998</v>
      </c>
      <c r="H345" s="63">
        <v>3570180.2563</v>
      </c>
      <c r="I345" s="63">
        <v>3444567.9473999999</v>
      </c>
      <c r="J345" s="63">
        <v>0</v>
      </c>
      <c r="K345" s="63">
        <f t="shared" si="84"/>
        <v>3444567.9473999999</v>
      </c>
      <c r="L345" s="77">
        <v>93778450.294300005</v>
      </c>
      <c r="M345" s="68">
        <f t="shared" si="86"/>
        <v>215612130.0767</v>
      </c>
      <c r="N345" s="67"/>
      <c r="O345" s="178"/>
      <c r="P345" s="69">
        <v>15</v>
      </c>
      <c r="Q345" s="188"/>
      <c r="R345" s="63" t="s">
        <v>810</v>
      </c>
      <c r="S345" s="63">
        <v>86048446.120299995</v>
      </c>
      <c r="T345" s="63">
        <v>0</v>
      </c>
      <c r="U345" s="63">
        <v>38616074.7601</v>
      </c>
      <c r="V345" s="63">
        <v>3625529.0595</v>
      </c>
      <c r="W345" s="63">
        <v>3739935.6264</v>
      </c>
      <c r="X345" s="63">
        <v>0</v>
      </c>
      <c r="Y345" s="63">
        <f t="shared" si="90"/>
        <v>3739935.6264</v>
      </c>
      <c r="Z345" s="63">
        <v>89910685.914299995</v>
      </c>
      <c r="AA345" s="68">
        <f t="shared" si="85"/>
        <v>221940671.4806</v>
      </c>
    </row>
    <row r="346" spans="1:27" ht="24.9" customHeight="1">
      <c r="A346" s="176"/>
      <c r="B346" s="178"/>
      <c r="C346" s="59">
        <v>11</v>
      </c>
      <c r="D346" s="63" t="s">
        <v>811</v>
      </c>
      <c r="E346" s="63">
        <v>110245001.17820001</v>
      </c>
      <c r="F346" s="63">
        <v>0</v>
      </c>
      <c r="G346" s="63">
        <v>49474794.715800002</v>
      </c>
      <c r="H346" s="63">
        <v>4869143.2023</v>
      </c>
      <c r="I346" s="63">
        <v>4791593.8767999997</v>
      </c>
      <c r="J346" s="63">
        <v>0</v>
      </c>
      <c r="K346" s="63">
        <f t="shared" si="84"/>
        <v>4791593.8767999997</v>
      </c>
      <c r="L346" s="77">
        <v>127188206.47319999</v>
      </c>
      <c r="M346" s="68">
        <f t="shared" si="86"/>
        <v>296568739.44630003</v>
      </c>
      <c r="N346" s="67"/>
      <c r="O346" s="178"/>
      <c r="P346" s="69">
        <v>16</v>
      </c>
      <c r="Q346" s="188"/>
      <c r="R346" s="63" t="s">
        <v>812</v>
      </c>
      <c r="S346" s="63">
        <v>95620293.972299993</v>
      </c>
      <c r="T346" s="63">
        <v>0</v>
      </c>
      <c r="U346" s="63">
        <v>42911645.556699999</v>
      </c>
      <c r="V346" s="63">
        <v>4684623.5971999997</v>
      </c>
      <c r="W346" s="63">
        <v>4155958.1858999999</v>
      </c>
      <c r="X346" s="63">
        <v>0</v>
      </c>
      <c r="Y346" s="63">
        <f t="shared" si="90"/>
        <v>4155958.1858999999</v>
      </c>
      <c r="Z346" s="63">
        <v>117150947.3749</v>
      </c>
      <c r="AA346" s="68">
        <f t="shared" si="85"/>
        <v>264523468.68699998</v>
      </c>
    </row>
    <row r="347" spans="1:27" ht="24.9" customHeight="1">
      <c r="A347" s="176"/>
      <c r="B347" s="178"/>
      <c r="C347" s="59">
        <v>12</v>
      </c>
      <c r="D347" s="63" t="s">
        <v>813</v>
      </c>
      <c r="E347" s="63">
        <v>81511135.028999999</v>
      </c>
      <c r="F347" s="63">
        <v>0</v>
      </c>
      <c r="G347" s="63">
        <v>36579859.671800002</v>
      </c>
      <c r="H347" s="63">
        <v>3648490.3336</v>
      </c>
      <c r="I347" s="63">
        <v>3542729.8410999998</v>
      </c>
      <c r="J347" s="63">
        <v>0</v>
      </c>
      <c r="K347" s="63">
        <f t="shared" si="84"/>
        <v>3542729.8410999998</v>
      </c>
      <c r="L347" s="77">
        <v>95792611.358600006</v>
      </c>
      <c r="M347" s="68">
        <f t="shared" si="86"/>
        <v>221074826.23409998</v>
      </c>
      <c r="N347" s="67"/>
      <c r="O347" s="178"/>
      <c r="P347" s="69">
        <v>17</v>
      </c>
      <c r="Q347" s="188"/>
      <c r="R347" s="63" t="s">
        <v>814</v>
      </c>
      <c r="S347" s="63">
        <v>94847825.574200004</v>
      </c>
      <c r="T347" s="63">
        <v>0</v>
      </c>
      <c r="U347" s="63">
        <v>42564983.8939</v>
      </c>
      <c r="V347" s="63">
        <v>4371910.9061000003</v>
      </c>
      <c r="W347" s="63">
        <v>4122384.284</v>
      </c>
      <c r="X347" s="63">
        <v>0</v>
      </c>
      <c r="Y347" s="63">
        <f t="shared" si="90"/>
        <v>4122384.284</v>
      </c>
      <c r="Z347" s="63">
        <v>109107873.6311</v>
      </c>
      <c r="AA347" s="68">
        <f t="shared" si="85"/>
        <v>255014978.28930002</v>
      </c>
    </row>
    <row r="348" spans="1:27" ht="24.9" customHeight="1">
      <c r="A348" s="176"/>
      <c r="B348" s="178"/>
      <c r="C348" s="59">
        <v>13</v>
      </c>
      <c r="D348" s="63" t="s">
        <v>815</v>
      </c>
      <c r="E348" s="63">
        <v>68808684.488999993</v>
      </c>
      <c r="F348" s="63">
        <v>0</v>
      </c>
      <c r="G348" s="63">
        <v>30879364.174199998</v>
      </c>
      <c r="H348" s="63">
        <v>3492768.7787000001</v>
      </c>
      <c r="I348" s="63">
        <v>2990641.4599000001</v>
      </c>
      <c r="J348" s="63">
        <v>0</v>
      </c>
      <c r="K348" s="63">
        <f t="shared" si="84"/>
        <v>2990641.4599000001</v>
      </c>
      <c r="L348" s="77">
        <v>91787401.510800004</v>
      </c>
      <c r="M348" s="68">
        <f t="shared" si="86"/>
        <v>197958860.41259998</v>
      </c>
      <c r="N348" s="67"/>
      <c r="O348" s="178"/>
      <c r="P348" s="69">
        <v>18</v>
      </c>
      <c r="Q348" s="188"/>
      <c r="R348" s="63" t="s">
        <v>816</v>
      </c>
      <c r="S348" s="63">
        <v>106202676.3944</v>
      </c>
      <c r="T348" s="63">
        <v>0</v>
      </c>
      <c r="U348" s="63">
        <v>47660715.286200002</v>
      </c>
      <c r="V348" s="63">
        <v>4619372.0695000002</v>
      </c>
      <c r="W348" s="63">
        <v>4615901.7504000003</v>
      </c>
      <c r="X348" s="63">
        <v>0</v>
      </c>
      <c r="Y348" s="63">
        <f t="shared" si="90"/>
        <v>4615901.7504000003</v>
      </c>
      <c r="Z348" s="63">
        <v>115472656.52069999</v>
      </c>
      <c r="AA348" s="68">
        <f t="shared" si="85"/>
        <v>278571322.0212</v>
      </c>
    </row>
    <row r="349" spans="1:27" ht="24.9" customHeight="1">
      <c r="A349" s="176"/>
      <c r="B349" s="178"/>
      <c r="C349" s="59">
        <v>14</v>
      </c>
      <c r="D349" s="63" t="s">
        <v>817</v>
      </c>
      <c r="E349" s="63">
        <v>94575341.113999993</v>
      </c>
      <c r="F349" s="63">
        <v>0</v>
      </c>
      <c r="G349" s="63">
        <v>42442700.682899997</v>
      </c>
      <c r="H349" s="63">
        <v>4510626.6591999996</v>
      </c>
      <c r="I349" s="63">
        <v>4110541.2538999999</v>
      </c>
      <c r="J349" s="63">
        <v>0</v>
      </c>
      <c r="K349" s="63">
        <f t="shared" si="84"/>
        <v>4110541.2538999999</v>
      </c>
      <c r="L349" s="77">
        <v>117967042.5226</v>
      </c>
      <c r="M349" s="68">
        <f t="shared" si="86"/>
        <v>263606252.23259997</v>
      </c>
      <c r="N349" s="67"/>
      <c r="O349" s="178"/>
      <c r="P349" s="69">
        <v>19</v>
      </c>
      <c r="Q349" s="188"/>
      <c r="R349" s="63" t="s">
        <v>818</v>
      </c>
      <c r="S349" s="63">
        <v>97914587.6567</v>
      </c>
      <c r="T349" s="63">
        <v>0</v>
      </c>
      <c r="U349" s="63">
        <v>43941258.762100004</v>
      </c>
      <c r="V349" s="63">
        <v>3703641.28</v>
      </c>
      <c r="W349" s="63">
        <v>4255675.3925999999</v>
      </c>
      <c r="X349" s="63">
        <v>0</v>
      </c>
      <c r="Y349" s="63">
        <f t="shared" si="90"/>
        <v>4255675.3925999999</v>
      </c>
      <c r="Z349" s="63">
        <v>91919758.035999998</v>
      </c>
      <c r="AA349" s="68">
        <f t="shared" si="85"/>
        <v>241734921.12739998</v>
      </c>
    </row>
    <row r="350" spans="1:27" ht="24.9" customHeight="1">
      <c r="A350" s="176"/>
      <c r="B350" s="178"/>
      <c r="C350" s="59">
        <v>15</v>
      </c>
      <c r="D350" s="63" t="s">
        <v>819</v>
      </c>
      <c r="E350" s="63">
        <v>106373047.15360001</v>
      </c>
      <c r="F350" s="63">
        <v>0</v>
      </c>
      <c r="G350" s="63">
        <v>47737172.796800002</v>
      </c>
      <c r="H350" s="63">
        <v>4856579.2947000004</v>
      </c>
      <c r="I350" s="63">
        <v>4623306.5985000003</v>
      </c>
      <c r="J350" s="63">
        <v>0</v>
      </c>
      <c r="K350" s="63">
        <f t="shared" si="84"/>
        <v>4623306.5985000003</v>
      </c>
      <c r="L350" s="77">
        <v>126865058.6195</v>
      </c>
      <c r="M350" s="68">
        <f t="shared" si="86"/>
        <v>290455164.46310002</v>
      </c>
      <c r="N350" s="67"/>
      <c r="O350" s="178"/>
      <c r="P350" s="69">
        <v>20</v>
      </c>
      <c r="Q350" s="188"/>
      <c r="R350" s="63" t="s">
        <v>820</v>
      </c>
      <c r="S350" s="63">
        <v>89103703.428299993</v>
      </c>
      <c r="T350" s="63">
        <v>0</v>
      </c>
      <c r="U350" s="63">
        <v>39987186.615500003</v>
      </c>
      <c r="V350" s="63">
        <v>3328677.8895</v>
      </c>
      <c r="W350" s="63">
        <v>3872726.7014000001</v>
      </c>
      <c r="X350" s="63">
        <v>0</v>
      </c>
      <c r="Y350" s="63">
        <f t="shared" si="90"/>
        <v>3872726.7014000001</v>
      </c>
      <c r="Z350" s="63">
        <v>82275575.733700007</v>
      </c>
      <c r="AA350" s="68">
        <f t="shared" si="85"/>
        <v>218567870.36840001</v>
      </c>
    </row>
    <row r="351" spans="1:27" ht="24.9" customHeight="1">
      <c r="A351" s="176"/>
      <c r="B351" s="178"/>
      <c r="C351" s="59">
        <v>16</v>
      </c>
      <c r="D351" s="63" t="s">
        <v>821</v>
      </c>
      <c r="E351" s="63">
        <v>77961200.501100004</v>
      </c>
      <c r="F351" s="63">
        <v>0</v>
      </c>
      <c r="G351" s="63">
        <v>34986750.867399998</v>
      </c>
      <c r="H351" s="63">
        <v>3676841.5660000001</v>
      </c>
      <c r="I351" s="63">
        <v>3388438.5410000002</v>
      </c>
      <c r="J351" s="63">
        <v>0</v>
      </c>
      <c r="K351" s="63">
        <f t="shared" si="84"/>
        <v>3388438.5410000002</v>
      </c>
      <c r="L351" s="77">
        <v>96521814.422199994</v>
      </c>
      <c r="M351" s="68">
        <f t="shared" si="86"/>
        <v>216535045.89769998</v>
      </c>
      <c r="N351" s="67"/>
      <c r="O351" s="178"/>
      <c r="P351" s="69">
        <v>21</v>
      </c>
      <c r="Q351" s="188"/>
      <c r="R351" s="63" t="s">
        <v>822</v>
      </c>
      <c r="S351" s="63">
        <v>91852208.796800002</v>
      </c>
      <c r="T351" s="63">
        <v>0</v>
      </c>
      <c r="U351" s="63">
        <v>41220636.998199999</v>
      </c>
      <c r="V351" s="63">
        <v>4245818.4086999996</v>
      </c>
      <c r="W351" s="63">
        <v>3992185.3738000002</v>
      </c>
      <c r="X351" s="63">
        <v>0</v>
      </c>
      <c r="Y351" s="63">
        <f t="shared" si="90"/>
        <v>3992185.3738000002</v>
      </c>
      <c r="Z351" s="63">
        <v>105864732.93430001</v>
      </c>
      <c r="AA351" s="68">
        <f t="shared" si="85"/>
        <v>247175582.51180002</v>
      </c>
    </row>
    <row r="352" spans="1:27" ht="24.9" customHeight="1">
      <c r="A352" s="176"/>
      <c r="B352" s="178"/>
      <c r="C352" s="59">
        <v>17</v>
      </c>
      <c r="D352" s="63" t="s">
        <v>823</v>
      </c>
      <c r="E352" s="63">
        <v>82497728.551499993</v>
      </c>
      <c r="F352" s="63">
        <v>0</v>
      </c>
      <c r="G352" s="63">
        <v>37022614.5493</v>
      </c>
      <c r="H352" s="63">
        <v>3953329.9725000001</v>
      </c>
      <c r="I352" s="63">
        <v>3585610.2930000001</v>
      </c>
      <c r="J352" s="63">
        <v>0</v>
      </c>
      <c r="K352" s="63">
        <f t="shared" si="84"/>
        <v>3585610.2930000001</v>
      </c>
      <c r="L352" s="77">
        <v>103633187.5958</v>
      </c>
      <c r="M352" s="68">
        <f t="shared" si="86"/>
        <v>230692470.96209997</v>
      </c>
      <c r="N352" s="67"/>
      <c r="O352" s="178"/>
      <c r="P352" s="69">
        <v>22</v>
      </c>
      <c r="Q352" s="188"/>
      <c r="R352" s="63" t="s">
        <v>824</v>
      </c>
      <c r="S352" s="63">
        <v>88376097.314500004</v>
      </c>
      <c r="T352" s="63">
        <v>0</v>
      </c>
      <c r="U352" s="63">
        <v>39660657.859300002</v>
      </c>
      <c r="V352" s="63">
        <v>4103097.6951000001</v>
      </c>
      <c r="W352" s="63">
        <v>3841102.6551999999</v>
      </c>
      <c r="X352" s="63">
        <v>0</v>
      </c>
      <c r="Y352" s="63">
        <f t="shared" si="90"/>
        <v>3841102.6551999999</v>
      </c>
      <c r="Z352" s="63">
        <v>102193909.02159999</v>
      </c>
      <c r="AA352" s="68">
        <f t="shared" si="85"/>
        <v>238174864.54570001</v>
      </c>
    </row>
    <row r="353" spans="1:27" ht="24.9" customHeight="1">
      <c r="A353" s="176"/>
      <c r="B353" s="178"/>
      <c r="C353" s="59">
        <v>18</v>
      </c>
      <c r="D353" s="63" t="s">
        <v>825</v>
      </c>
      <c r="E353" s="63">
        <v>86043688.677599996</v>
      </c>
      <c r="F353" s="63">
        <v>0</v>
      </c>
      <c r="G353" s="63">
        <v>38613939.756200001</v>
      </c>
      <c r="H353" s="63">
        <v>4200890.0642999997</v>
      </c>
      <c r="I353" s="63">
        <v>3739728.8530000001</v>
      </c>
      <c r="J353" s="63">
        <v>0</v>
      </c>
      <c r="K353" s="63">
        <f t="shared" si="84"/>
        <v>3739728.8530000001</v>
      </c>
      <c r="L353" s="77">
        <v>110000514.9567</v>
      </c>
      <c r="M353" s="68">
        <f t="shared" si="86"/>
        <v>242598762.30779999</v>
      </c>
      <c r="N353" s="67"/>
      <c r="O353" s="179"/>
      <c r="P353" s="69">
        <v>23</v>
      </c>
      <c r="Q353" s="189"/>
      <c r="R353" s="63" t="s">
        <v>826</v>
      </c>
      <c r="S353" s="63">
        <v>82852571.779899999</v>
      </c>
      <c r="T353" s="63">
        <v>0</v>
      </c>
      <c r="U353" s="63">
        <v>37181858.013400003</v>
      </c>
      <c r="V353" s="63">
        <v>3713187.8711999999</v>
      </c>
      <c r="W353" s="63">
        <v>3601032.8938000002</v>
      </c>
      <c r="X353" s="63">
        <v>0</v>
      </c>
      <c r="Y353" s="63">
        <f t="shared" si="90"/>
        <v>3601032.8938000002</v>
      </c>
      <c r="Z353" s="63">
        <v>92165299.515400007</v>
      </c>
      <c r="AA353" s="68">
        <f t="shared" si="85"/>
        <v>219513950.07370001</v>
      </c>
    </row>
    <row r="354" spans="1:27" ht="24.9" customHeight="1">
      <c r="A354" s="176"/>
      <c r="B354" s="178"/>
      <c r="C354" s="59">
        <v>19</v>
      </c>
      <c r="D354" s="63" t="s">
        <v>827</v>
      </c>
      <c r="E354" s="63">
        <v>88895743.6655</v>
      </c>
      <c r="F354" s="63">
        <v>0</v>
      </c>
      <c r="G354" s="63">
        <v>39893860.238300003</v>
      </c>
      <c r="H354" s="63">
        <v>4047468.5946999998</v>
      </c>
      <c r="I354" s="63">
        <v>3863688.1170999999</v>
      </c>
      <c r="J354" s="63">
        <v>0</v>
      </c>
      <c r="K354" s="63">
        <f t="shared" si="84"/>
        <v>3863688.1170999999</v>
      </c>
      <c r="L354" s="77">
        <v>106054464.0663</v>
      </c>
      <c r="M354" s="68">
        <f t="shared" si="86"/>
        <v>242755224.68189999</v>
      </c>
      <c r="N354" s="67"/>
      <c r="O354" s="59"/>
      <c r="P354" s="172" t="s">
        <v>828</v>
      </c>
      <c r="Q354" s="173"/>
      <c r="R354" s="64"/>
      <c r="S354" s="64">
        <f t="shared" ref="S354:W354" si="91">SUM(S331:S353)</f>
        <v>2189143439.9393997</v>
      </c>
      <c r="T354" s="64">
        <f t="shared" si="91"/>
        <v>0</v>
      </c>
      <c r="U354" s="64">
        <f t="shared" si="91"/>
        <v>982424791.48370004</v>
      </c>
      <c r="V354" s="64">
        <f t="shared" si="91"/>
        <v>94073950.639400005</v>
      </c>
      <c r="W354" s="64">
        <f t="shared" si="91"/>
        <v>95147046.942600012</v>
      </c>
      <c r="X354" s="64">
        <f t="shared" ref="X354:AA354" si="92">SUM(X331:X353)</f>
        <v>0</v>
      </c>
      <c r="Y354" s="64">
        <f t="shared" si="90"/>
        <v>95147046.942600012</v>
      </c>
      <c r="Z354" s="64">
        <f t="shared" si="92"/>
        <v>2342813347.1958995</v>
      </c>
      <c r="AA354" s="64">
        <f t="shared" si="92"/>
        <v>5703602576.2009993</v>
      </c>
    </row>
    <row r="355" spans="1:27" ht="24.9" customHeight="1">
      <c r="A355" s="176"/>
      <c r="B355" s="178"/>
      <c r="C355" s="59">
        <v>20</v>
      </c>
      <c r="D355" s="63" t="s">
        <v>829</v>
      </c>
      <c r="E355" s="63">
        <v>89664397.187999994</v>
      </c>
      <c r="F355" s="63">
        <v>0</v>
      </c>
      <c r="G355" s="63">
        <v>40238809.894199997</v>
      </c>
      <c r="H355" s="63">
        <v>4103544.5128000001</v>
      </c>
      <c r="I355" s="63">
        <v>3897096.2124000001</v>
      </c>
      <c r="J355" s="63">
        <v>0</v>
      </c>
      <c r="K355" s="63">
        <f t="shared" si="84"/>
        <v>3897096.2124000001</v>
      </c>
      <c r="L355" s="77">
        <v>107496755.2085</v>
      </c>
      <c r="M355" s="68">
        <f t="shared" si="86"/>
        <v>245400603.01589999</v>
      </c>
      <c r="N355" s="67"/>
      <c r="O355" s="177">
        <v>34</v>
      </c>
      <c r="P355" s="69">
        <v>1</v>
      </c>
      <c r="Q355" s="177" t="s">
        <v>119</v>
      </c>
      <c r="R355" s="63" t="s">
        <v>830</v>
      </c>
      <c r="S355" s="63">
        <v>82237182.905000001</v>
      </c>
      <c r="T355" s="63">
        <v>0</v>
      </c>
      <c r="U355" s="63">
        <v>36905689.135499999</v>
      </c>
      <c r="V355" s="63">
        <v>3506307.6121</v>
      </c>
      <c r="W355" s="63">
        <v>3574286.1612</v>
      </c>
      <c r="X355" s="63">
        <v>0</v>
      </c>
      <c r="Y355" s="63">
        <f t="shared" si="90"/>
        <v>3574286.1612</v>
      </c>
      <c r="Z355" s="63">
        <v>90690742.018399999</v>
      </c>
      <c r="AA355" s="68">
        <f t="shared" si="85"/>
        <v>216914207.83219999</v>
      </c>
    </row>
    <row r="356" spans="1:27" ht="24.9" customHeight="1">
      <c r="A356" s="176"/>
      <c r="B356" s="178"/>
      <c r="C356" s="59">
        <v>21</v>
      </c>
      <c r="D356" s="63" t="s">
        <v>831</v>
      </c>
      <c r="E356" s="63">
        <v>83997561.469099998</v>
      </c>
      <c r="F356" s="63">
        <v>0</v>
      </c>
      <c r="G356" s="63">
        <v>37695696.547799997</v>
      </c>
      <c r="H356" s="63">
        <v>3952662.2056999998</v>
      </c>
      <c r="I356" s="63">
        <v>3650797.7404999998</v>
      </c>
      <c r="J356" s="63">
        <v>0</v>
      </c>
      <c r="K356" s="63">
        <f t="shared" si="84"/>
        <v>3650797.7404999998</v>
      </c>
      <c r="L356" s="77">
        <v>103616012.4146</v>
      </c>
      <c r="M356" s="68">
        <f t="shared" si="86"/>
        <v>232912730.3777</v>
      </c>
      <c r="N356" s="67"/>
      <c r="O356" s="178"/>
      <c r="P356" s="69">
        <v>2</v>
      </c>
      <c r="Q356" s="178"/>
      <c r="R356" s="63" t="s">
        <v>832</v>
      </c>
      <c r="S356" s="63">
        <v>140726758.23359999</v>
      </c>
      <c r="T356" s="63">
        <v>0</v>
      </c>
      <c r="U356" s="63">
        <v>63154133.069300003</v>
      </c>
      <c r="V356" s="63">
        <v>4512195.1555000003</v>
      </c>
      <c r="W356" s="63">
        <v>6116426.7390999999</v>
      </c>
      <c r="X356" s="63">
        <v>0</v>
      </c>
      <c r="Y356" s="63">
        <f t="shared" si="90"/>
        <v>6116426.7390999999</v>
      </c>
      <c r="Z356" s="63">
        <v>116562502.0043</v>
      </c>
      <c r="AA356" s="68">
        <f t="shared" si="85"/>
        <v>331072015.20179999</v>
      </c>
    </row>
    <row r="357" spans="1:27" ht="24.9" customHeight="1">
      <c r="A357" s="176"/>
      <c r="B357" s="178"/>
      <c r="C357" s="59">
        <v>22</v>
      </c>
      <c r="D357" s="63" t="s">
        <v>833</v>
      </c>
      <c r="E357" s="63">
        <v>77047529.216600001</v>
      </c>
      <c r="F357" s="63">
        <v>0</v>
      </c>
      <c r="G357" s="63">
        <v>34576721.398900002</v>
      </c>
      <c r="H357" s="63">
        <v>3680699.7738000001</v>
      </c>
      <c r="I357" s="63">
        <v>3348727.5184999998</v>
      </c>
      <c r="J357" s="63">
        <v>0</v>
      </c>
      <c r="K357" s="63">
        <f t="shared" ref="K357:K388" si="93">I357-J357</f>
        <v>3348727.5184999998</v>
      </c>
      <c r="L357" s="77">
        <v>96621048.802399993</v>
      </c>
      <c r="M357" s="68">
        <f t="shared" si="86"/>
        <v>215274726.71020001</v>
      </c>
      <c r="N357" s="67"/>
      <c r="O357" s="178"/>
      <c r="P357" s="69">
        <v>3</v>
      </c>
      <c r="Q357" s="178"/>
      <c r="R357" s="63" t="s">
        <v>834</v>
      </c>
      <c r="S357" s="63">
        <v>96653396.729800001</v>
      </c>
      <c r="T357" s="63">
        <v>0</v>
      </c>
      <c r="U357" s="63">
        <v>43375272.445</v>
      </c>
      <c r="V357" s="63">
        <v>3895343.5684000002</v>
      </c>
      <c r="W357" s="63">
        <v>4200860.0751999998</v>
      </c>
      <c r="X357" s="63">
        <v>0</v>
      </c>
      <c r="Y357" s="63">
        <f t="shared" si="90"/>
        <v>4200860.0751999998</v>
      </c>
      <c r="Z357" s="63">
        <v>100696875.3616</v>
      </c>
      <c r="AA357" s="68">
        <f t="shared" si="85"/>
        <v>248821748.18000001</v>
      </c>
    </row>
    <row r="358" spans="1:27" ht="24.9" customHeight="1">
      <c r="A358" s="176"/>
      <c r="B358" s="178"/>
      <c r="C358" s="59">
        <v>23</v>
      </c>
      <c r="D358" s="63" t="s">
        <v>835</v>
      </c>
      <c r="E358" s="63">
        <v>94554153.102400005</v>
      </c>
      <c r="F358" s="63">
        <v>0</v>
      </c>
      <c r="G358" s="63">
        <v>42433192.111100003</v>
      </c>
      <c r="H358" s="63">
        <v>4205020.3251999998</v>
      </c>
      <c r="I358" s="63">
        <v>4109620.3563999999</v>
      </c>
      <c r="J358" s="63">
        <v>0</v>
      </c>
      <c r="K358" s="63">
        <f t="shared" si="93"/>
        <v>4109620.3563999999</v>
      </c>
      <c r="L358" s="77">
        <v>110106746.633</v>
      </c>
      <c r="M358" s="68">
        <f t="shared" si="86"/>
        <v>255408732.52810001</v>
      </c>
      <c r="N358" s="67"/>
      <c r="O358" s="178"/>
      <c r="P358" s="69">
        <v>4</v>
      </c>
      <c r="Q358" s="178"/>
      <c r="R358" s="63" t="s">
        <v>836</v>
      </c>
      <c r="S358" s="63">
        <v>115404733.7137</v>
      </c>
      <c r="T358" s="63">
        <v>0</v>
      </c>
      <c r="U358" s="63">
        <v>51790334.697300002</v>
      </c>
      <c r="V358" s="63">
        <v>3513397.4811999998</v>
      </c>
      <c r="W358" s="63">
        <v>5015852.0522999996</v>
      </c>
      <c r="X358" s="63">
        <v>0</v>
      </c>
      <c r="Y358" s="63">
        <f t="shared" si="90"/>
        <v>5015852.0522999996</v>
      </c>
      <c r="Z358" s="63">
        <v>90873095.794100001</v>
      </c>
      <c r="AA358" s="68">
        <f t="shared" si="85"/>
        <v>266597413.73860002</v>
      </c>
    </row>
    <row r="359" spans="1:27" ht="24.9" customHeight="1">
      <c r="A359" s="176"/>
      <c r="B359" s="178"/>
      <c r="C359" s="59">
        <v>24</v>
      </c>
      <c r="D359" s="63" t="s">
        <v>837</v>
      </c>
      <c r="E359" s="63">
        <v>69923595.818399996</v>
      </c>
      <c r="F359" s="63">
        <v>0</v>
      </c>
      <c r="G359" s="63">
        <v>31379704.403299998</v>
      </c>
      <c r="H359" s="63">
        <v>3263510.4419999998</v>
      </c>
      <c r="I359" s="63">
        <v>3039099.0066999998</v>
      </c>
      <c r="J359" s="63">
        <v>0</v>
      </c>
      <c r="K359" s="63">
        <f t="shared" si="93"/>
        <v>3039099.0066999998</v>
      </c>
      <c r="L359" s="77">
        <v>85890801.338300005</v>
      </c>
      <c r="M359" s="68">
        <f t="shared" si="86"/>
        <v>193496711.00870001</v>
      </c>
      <c r="N359" s="67"/>
      <c r="O359" s="178"/>
      <c r="P359" s="69">
        <v>5</v>
      </c>
      <c r="Q359" s="178"/>
      <c r="R359" s="63" t="s">
        <v>838</v>
      </c>
      <c r="S359" s="63">
        <v>124676980.92460001</v>
      </c>
      <c r="T359" s="63">
        <v>0</v>
      </c>
      <c r="U359" s="63">
        <v>55951453.318599999</v>
      </c>
      <c r="V359" s="63">
        <v>4807446.983</v>
      </c>
      <c r="W359" s="63">
        <v>5418853.0273000002</v>
      </c>
      <c r="X359" s="63">
        <v>0</v>
      </c>
      <c r="Y359" s="63">
        <f t="shared" si="90"/>
        <v>5418853.0273000002</v>
      </c>
      <c r="Z359" s="63">
        <v>124156476.56569999</v>
      </c>
      <c r="AA359" s="68">
        <f t="shared" si="85"/>
        <v>315011210.81920004</v>
      </c>
    </row>
    <row r="360" spans="1:27" ht="24.9" customHeight="1">
      <c r="A360" s="176"/>
      <c r="B360" s="178"/>
      <c r="C360" s="59">
        <v>25</v>
      </c>
      <c r="D360" s="63" t="s">
        <v>839</v>
      </c>
      <c r="E360" s="63">
        <v>87762462.571999997</v>
      </c>
      <c r="F360" s="63">
        <v>0</v>
      </c>
      <c r="G360" s="63">
        <v>39385276.185800001</v>
      </c>
      <c r="H360" s="63">
        <v>3700691.5558000002</v>
      </c>
      <c r="I360" s="63">
        <v>3814432.1628</v>
      </c>
      <c r="J360" s="63">
        <v>0</v>
      </c>
      <c r="K360" s="63">
        <f t="shared" si="93"/>
        <v>3814432.1628</v>
      </c>
      <c r="L360" s="77">
        <v>97135244.041999996</v>
      </c>
      <c r="M360" s="68">
        <f t="shared" si="86"/>
        <v>231798106.51840001</v>
      </c>
      <c r="N360" s="67"/>
      <c r="O360" s="178"/>
      <c r="P360" s="69">
        <v>6</v>
      </c>
      <c r="Q360" s="178"/>
      <c r="R360" s="63" t="s">
        <v>840</v>
      </c>
      <c r="S360" s="63">
        <v>86370037.272599995</v>
      </c>
      <c r="T360" s="63">
        <v>0</v>
      </c>
      <c r="U360" s="63">
        <v>38760395.645999998</v>
      </c>
      <c r="V360" s="63">
        <v>3482671.9671</v>
      </c>
      <c r="W360" s="63">
        <v>3753912.9876000001</v>
      </c>
      <c r="X360" s="63">
        <v>0</v>
      </c>
      <c r="Y360" s="63">
        <f t="shared" si="90"/>
        <v>3753912.9876000001</v>
      </c>
      <c r="Z360" s="63">
        <v>90082825.419699997</v>
      </c>
      <c r="AA360" s="68">
        <f t="shared" si="85"/>
        <v>222449843.29299998</v>
      </c>
    </row>
    <row r="361" spans="1:27" ht="24.9" customHeight="1">
      <c r="A361" s="176"/>
      <c r="B361" s="178"/>
      <c r="C361" s="59">
        <v>26</v>
      </c>
      <c r="D361" s="63" t="s">
        <v>841</v>
      </c>
      <c r="E361" s="63">
        <v>79819514.908700004</v>
      </c>
      <c r="F361" s="63">
        <v>0</v>
      </c>
      <c r="G361" s="63">
        <v>35820709.077299997</v>
      </c>
      <c r="H361" s="63">
        <v>3708177.1386000002</v>
      </c>
      <c r="I361" s="63">
        <v>3469206.7196</v>
      </c>
      <c r="J361" s="63">
        <v>0</v>
      </c>
      <c r="K361" s="63">
        <f t="shared" si="93"/>
        <v>3469206.7196</v>
      </c>
      <c r="L361" s="77">
        <v>97327775.702900007</v>
      </c>
      <c r="M361" s="68">
        <f t="shared" si="86"/>
        <v>220145383.54710001</v>
      </c>
      <c r="N361" s="67"/>
      <c r="O361" s="178"/>
      <c r="P361" s="69">
        <v>7</v>
      </c>
      <c r="Q361" s="178"/>
      <c r="R361" s="63" t="s">
        <v>842</v>
      </c>
      <c r="S361" s="63">
        <v>83073129.278500006</v>
      </c>
      <c r="T361" s="63">
        <v>0</v>
      </c>
      <c r="U361" s="63">
        <v>37280837.893200003</v>
      </c>
      <c r="V361" s="63">
        <v>3942614.8583999998</v>
      </c>
      <c r="W361" s="63">
        <v>3610619.0151999998</v>
      </c>
      <c r="X361" s="63">
        <v>0</v>
      </c>
      <c r="Y361" s="63">
        <f t="shared" si="90"/>
        <v>3610619.0151999998</v>
      </c>
      <c r="Z361" s="63">
        <v>101912708.5591</v>
      </c>
      <c r="AA361" s="68">
        <f t="shared" si="85"/>
        <v>229819909.60440001</v>
      </c>
    </row>
    <row r="362" spans="1:27" ht="24.9" customHeight="1">
      <c r="A362" s="176"/>
      <c r="B362" s="179"/>
      <c r="C362" s="59">
        <v>27</v>
      </c>
      <c r="D362" s="63" t="s">
        <v>843</v>
      </c>
      <c r="E362" s="63">
        <v>73962729.923099995</v>
      </c>
      <c r="F362" s="63">
        <v>0</v>
      </c>
      <c r="G362" s="63">
        <v>33192351.9476</v>
      </c>
      <c r="H362" s="63">
        <v>3411408.4087999999</v>
      </c>
      <c r="I362" s="63">
        <v>3214652.4561000001</v>
      </c>
      <c r="J362" s="63">
        <v>0</v>
      </c>
      <c r="K362" s="63">
        <f t="shared" si="93"/>
        <v>3214652.4561000001</v>
      </c>
      <c r="L362" s="77">
        <v>89694785.915099993</v>
      </c>
      <c r="M362" s="68">
        <f t="shared" si="86"/>
        <v>203475928.6507</v>
      </c>
      <c r="N362" s="67"/>
      <c r="O362" s="178"/>
      <c r="P362" s="69">
        <v>8</v>
      </c>
      <c r="Q362" s="178"/>
      <c r="R362" s="63" t="s">
        <v>844</v>
      </c>
      <c r="S362" s="63">
        <v>128940857.63</v>
      </c>
      <c r="T362" s="63">
        <v>0</v>
      </c>
      <c r="U362" s="63">
        <v>57864958.896600001</v>
      </c>
      <c r="V362" s="63">
        <v>4404272.5086000003</v>
      </c>
      <c r="W362" s="63">
        <v>5604174.4957999997</v>
      </c>
      <c r="X362" s="63">
        <v>0</v>
      </c>
      <c r="Y362" s="63">
        <f t="shared" si="90"/>
        <v>5604174.4957999997</v>
      </c>
      <c r="Z362" s="63">
        <v>113786695.86750001</v>
      </c>
      <c r="AA362" s="68">
        <f t="shared" si="85"/>
        <v>310600959.39849997</v>
      </c>
    </row>
    <row r="363" spans="1:27" ht="24.9" customHeight="1">
      <c r="A363" s="59"/>
      <c r="B363" s="171" t="s">
        <v>845</v>
      </c>
      <c r="C363" s="172"/>
      <c r="D363" s="64"/>
      <c r="E363" s="64">
        <f>SUM(E336:E362)</f>
        <v>2312738094.2216997</v>
      </c>
      <c r="F363" s="64">
        <f t="shared" ref="F363:M363" si="94">SUM(F336:F362)</f>
        <v>0</v>
      </c>
      <c r="G363" s="64">
        <f t="shared" si="94"/>
        <v>1037890527.6462998</v>
      </c>
      <c r="H363" s="64">
        <f t="shared" si="94"/>
        <v>106643544.74530001</v>
      </c>
      <c r="I363" s="64">
        <f t="shared" si="94"/>
        <v>100518858.656</v>
      </c>
      <c r="J363" s="64">
        <f t="shared" si="94"/>
        <v>0</v>
      </c>
      <c r="K363" s="64">
        <f t="shared" si="94"/>
        <v>100518858.656</v>
      </c>
      <c r="L363" s="64">
        <f t="shared" si="94"/>
        <v>2795617538.0111995</v>
      </c>
      <c r="M363" s="64">
        <f t="shared" si="94"/>
        <v>6353408563.2805004</v>
      </c>
      <c r="N363" s="67"/>
      <c r="O363" s="178"/>
      <c r="P363" s="69">
        <v>9</v>
      </c>
      <c r="Q363" s="178"/>
      <c r="R363" s="63" t="s">
        <v>846</v>
      </c>
      <c r="S363" s="63">
        <v>91785166.642700002</v>
      </c>
      <c r="T363" s="63">
        <v>0</v>
      </c>
      <c r="U363" s="63">
        <v>41190550.402099997</v>
      </c>
      <c r="V363" s="63">
        <v>3544312.608</v>
      </c>
      <c r="W363" s="63">
        <v>3989271.5114000002</v>
      </c>
      <c r="X363" s="63">
        <v>0</v>
      </c>
      <c r="Y363" s="63">
        <f t="shared" si="90"/>
        <v>3989271.5114000002</v>
      </c>
      <c r="Z363" s="63">
        <v>91668243.071899995</v>
      </c>
      <c r="AA363" s="68">
        <f t="shared" si="85"/>
        <v>232177544.23610002</v>
      </c>
    </row>
    <row r="364" spans="1:27" ht="24.9" customHeight="1">
      <c r="A364" s="176">
        <v>18</v>
      </c>
      <c r="B364" s="177" t="s">
        <v>847</v>
      </c>
      <c r="C364" s="59">
        <v>1</v>
      </c>
      <c r="D364" s="63" t="s">
        <v>848</v>
      </c>
      <c r="E364" s="63">
        <v>138479553.98750001</v>
      </c>
      <c r="F364" s="63">
        <v>0</v>
      </c>
      <c r="G364" s="63">
        <v>62145652.253200002</v>
      </c>
      <c r="H364" s="63">
        <v>5507222.977</v>
      </c>
      <c r="I364" s="63">
        <v>6018756.1871999996</v>
      </c>
      <c r="J364" s="63">
        <v>0</v>
      </c>
      <c r="K364" s="63">
        <f t="shared" si="93"/>
        <v>6018756.1871999996</v>
      </c>
      <c r="L364" s="77">
        <v>124632536.5476</v>
      </c>
      <c r="M364" s="68">
        <f t="shared" si="86"/>
        <v>336783721.95249999</v>
      </c>
      <c r="N364" s="67"/>
      <c r="O364" s="178"/>
      <c r="P364" s="69">
        <v>10</v>
      </c>
      <c r="Q364" s="178"/>
      <c r="R364" s="63" t="s">
        <v>849</v>
      </c>
      <c r="S364" s="63">
        <v>84745034.655499995</v>
      </c>
      <c r="T364" s="63">
        <v>0</v>
      </c>
      <c r="U364" s="63">
        <v>38031141.076399997</v>
      </c>
      <c r="V364" s="63">
        <v>3586019.1751999999</v>
      </c>
      <c r="W364" s="63">
        <v>3683285.2719999999</v>
      </c>
      <c r="X364" s="63">
        <v>0</v>
      </c>
      <c r="Y364" s="63">
        <f t="shared" si="90"/>
        <v>3683285.2719999999</v>
      </c>
      <c r="Z364" s="63">
        <v>92740949.759399995</v>
      </c>
      <c r="AA364" s="68">
        <f t="shared" si="85"/>
        <v>222786429.93849999</v>
      </c>
    </row>
    <row r="365" spans="1:27" ht="24.9" customHeight="1">
      <c r="A365" s="176"/>
      <c r="B365" s="178"/>
      <c r="C365" s="59">
        <v>2</v>
      </c>
      <c r="D365" s="63" t="s">
        <v>850</v>
      </c>
      <c r="E365" s="63">
        <v>140809657.97490001</v>
      </c>
      <c r="F365" s="63">
        <v>0</v>
      </c>
      <c r="G365" s="63">
        <v>63191336.095700003</v>
      </c>
      <c r="H365" s="63">
        <v>6462599.3251</v>
      </c>
      <c r="I365" s="63">
        <v>6120029.8221000005</v>
      </c>
      <c r="J365" s="63">
        <v>0</v>
      </c>
      <c r="K365" s="63">
        <f t="shared" si="93"/>
        <v>6120029.8221000005</v>
      </c>
      <c r="L365" s="77">
        <v>149205131.90130001</v>
      </c>
      <c r="M365" s="68">
        <f t="shared" si="86"/>
        <v>365788755.11910003</v>
      </c>
      <c r="N365" s="67"/>
      <c r="O365" s="178"/>
      <c r="P365" s="69">
        <v>11</v>
      </c>
      <c r="Q365" s="178"/>
      <c r="R365" s="63" t="s">
        <v>851</v>
      </c>
      <c r="S365" s="63">
        <v>126466542.6593</v>
      </c>
      <c r="T365" s="63">
        <v>0</v>
      </c>
      <c r="U365" s="63">
        <v>56754557.300899997</v>
      </c>
      <c r="V365" s="63">
        <v>4639994.1678999998</v>
      </c>
      <c r="W365" s="63">
        <v>5496632.9988000002</v>
      </c>
      <c r="X365" s="63">
        <v>0</v>
      </c>
      <c r="Y365" s="63">
        <f t="shared" si="90"/>
        <v>5496632.9988000002</v>
      </c>
      <c r="Z365" s="63">
        <v>119849534.8309</v>
      </c>
      <c r="AA365" s="68">
        <f t="shared" si="85"/>
        <v>313207261.95780003</v>
      </c>
    </row>
    <row r="366" spans="1:27" ht="24.9" customHeight="1">
      <c r="A366" s="176"/>
      <c r="B366" s="178"/>
      <c r="C366" s="59">
        <v>3</v>
      </c>
      <c r="D366" s="63" t="s">
        <v>852</v>
      </c>
      <c r="E366" s="63">
        <v>116531236.7427</v>
      </c>
      <c r="F366" s="63">
        <v>0</v>
      </c>
      <c r="G366" s="63">
        <v>52295876.948700003</v>
      </c>
      <c r="H366" s="63">
        <v>5788047.7452999996</v>
      </c>
      <c r="I366" s="63">
        <v>5064813.4107999997</v>
      </c>
      <c r="J366" s="63">
        <v>0</v>
      </c>
      <c r="K366" s="63">
        <f t="shared" si="93"/>
        <v>5064813.4107999997</v>
      </c>
      <c r="L366" s="77">
        <v>131855442.3794</v>
      </c>
      <c r="M366" s="68">
        <f t="shared" si="86"/>
        <v>311535417.22689998</v>
      </c>
      <c r="N366" s="67"/>
      <c r="O366" s="178"/>
      <c r="P366" s="69">
        <v>12</v>
      </c>
      <c r="Q366" s="178"/>
      <c r="R366" s="63" t="s">
        <v>853</v>
      </c>
      <c r="S366" s="63">
        <v>100102357.1455</v>
      </c>
      <c r="T366" s="63">
        <v>0</v>
      </c>
      <c r="U366" s="63">
        <v>44923066.963799998</v>
      </c>
      <c r="V366" s="63">
        <v>3905549.6823</v>
      </c>
      <c r="W366" s="63">
        <v>4350762.7232999997</v>
      </c>
      <c r="X366" s="63">
        <v>0</v>
      </c>
      <c r="Y366" s="63">
        <f t="shared" si="90"/>
        <v>4350762.7232999997</v>
      </c>
      <c r="Z366" s="63">
        <v>100959379.98289999</v>
      </c>
      <c r="AA366" s="68">
        <f t="shared" si="85"/>
        <v>254241116.49780002</v>
      </c>
    </row>
    <row r="367" spans="1:27" ht="24.9" customHeight="1">
      <c r="A367" s="176"/>
      <c r="B367" s="178"/>
      <c r="C367" s="59">
        <v>4</v>
      </c>
      <c r="D367" s="63" t="s">
        <v>854</v>
      </c>
      <c r="E367" s="63">
        <v>89727385.188099995</v>
      </c>
      <c r="F367" s="63">
        <v>0</v>
      </c>
      <c r="G367" s="63">
        <v>40267077.1021</v>
      </c>
      <c r="H367" s="63">
        <v>4340733.4106000001</v>
      </c>
      <c r="I367" s="63">
        <v>3899833.8687</v>
      </c>
      <c r="J367" s="63">
        <v>0</v>
      </c>
      <c r="K367" s="63">
        <f t="shared" si="93"/>
        <v>3899833.8687</v>
      </c>
      <c r="L367" s="77">
        <v>94630039.463699996</v>
      </c>
      <c r="M367" s="68">
        <f t="shared" si="86"/>
        <v>232865069.0332</v>
      </c>
      <c r="N367" s="67"/>
      <c r="O367" s="178"/>
      <c r="P367" s="69">
        <v>13</v>
      </c>
      <c r="Q367" s="178"/>
      <c r="R367" s="63" t="s">
        <v>855</v>
      </c>
      <c r="S367" s="63">
        <v>86036640.445899993</v>
      </c>
      <c r="T367" s="63">
        <v>0</v>
      </c>
      <c r="U367" s="63">
        <v>38610776.711999997</v>
      </c>
      <c r="V367" s="63">
        <v>3715285.6255999999</v>
      </c>
      <c r="W367" s="63">
        <v>3739422.5148</v>
      </c>
      <c r="X367" s="63">
        <v>0</v>
      </c>
      <c r="Y367" s="63">
        <f t="shared" si="90"/>
        <v>3739422.5148</v>
      </c>
      <c r="Z367" s="63">
        <v>96065725.576700002</v>
      </c>
      <c r="AA367" s="68">
        <f t="shared" si="85"/>
        <v>228167850.875</v>
      </c>
    </row>
    <row r="368" spans="1:27" ht="24.9" customHeight="1">
      <c r="A368" s="176"/>
      <c r="B368" s="178"/>
      <c r="C368" s="59">
        <v>5</v>
      </c>
      <c r="D368" s="63" t="s">
        <v>856</v>
      </c>
      <c r="E368" s="63">
        <v>147507770.63510001</v>
      </c>
      <c r="F368" s="63">
        <v>0</v>
      </c>
      <c r="G368" s="63">
        <v>66197256.956500001</v>
      </c>
      <c r="H368" s="63">
        <v>6973556.2977</v>
      </c>
      <c r="I368" s="63">
        <v>6411150.8278000001</v>
      </c>
      <c r="J368" s="63">
        <v>0</v>
      </c>
      <c r="K368" s="63">
        <f t="shared" si="93"/>
        <v>6411150.8278000001</v>
      </c>
      <c r="L368" s="77">
        <v>162347114.0686</v>
      </c>
      <c r="M368" s="68">
        <f t="shared" si="86"/>
        <v>389436848.78569996</v>
      </c>
      <c r="N368" s="67"/>
      <c r="O368" s="178"/>
      <c r="P368" s="69">
        <v>14</v>
      </c>
      <c r="Q368" s="178"/>
      <c r="R368" s="63" t="s">
        <v>857</v>
      </c>
      <c r="S368" s="63">
        <v>123235268.28650001</v>
      </c>
      <c r="T368" s="63">
        <v>0</v>
      </c>
      <c r="U368" s="63">
        <v>55304454.034900002</v>
      </c>
      <c r="V368" s="63">
        <v>4781041.3426000001</v>
      </c>
      <c r="W368" s="63">
        <v>5356191.6695999997</v>
      </c>
      <c r="X368" s="63">
        <v>0</v>
      </c>
      <c r="Y368" s="63">
        <f t="shared" si="90"/>
        <v>5356191.6695999997</v>
      </c>
      <c r="Z368" s="63">
        <v>123477314.7709</v>
      </c>
      <c r="AA368" s="68">
        <f t="shared" si="85"/>
        <v>312154270.1045</v>
      </c>
    </row>
    <row r="369" spans="1:27" ht="24.9" customHeight="1">
      <c r="A369" s="176"/>
      <c r="B369" s="178"/>
      <c r="C369" s="59">
        <v>6</v>
      </c>
      <c r="D369" s="63" t="s">
        <v>858</v>
      </c>
      <c r="E369" s="63">
        <v>98816900.388300002</v>
      </c>
      <c r="F369" s="63">
        <v>0</v>
      </c>
      <c r="G369" s="63">
        <v>44346190.838</v>
      </c>
      <c r="H369" s="63">
        <v>5025466.3722000001</v>
      </c>
      <c r="I369" s="63">
        <v>4294892.7368000001</v>
      </c>
      <c r="J369" s="63">
        <v>0</v>
      </c>
      <c r="K369" s="63">
        <f t="shared" si="93"/>
        <v>4294892.7368000001</v>
      </c>
      <c r="L369" s="77">
        <v>112241597.48909999</v>
      </c>
      <c r="M369" s="68">
        <f t="shared" si="86"/>
        <v>264725047.82440001</v>
      </c>
      <c r="N369" s="67"/>
      <c r="O369" s="178"/>
      <c r="P369" s="69">
        <v>15</v>
      </c>
      <c r="Q369" s="178"/>
      <c r="R369" s="63" t="s">
        <v>859</v>
      </c>
      <c r="S369" s="63">
        <v>81694297.734999999</v>
      </c>
      <c r="T369" s="63">
        <v>0</v>
      </c>
      <c r="U369" s="63">
        <v>36662057.841200002</v>
      </c>
      <c r="V369" s="63">
        <v>3526827.0123000001</v>
      </c>
      <c r="W369" s="63">
        <v>3550690.6672</v>
      </c>
      <c r="X369" s="63">
        <v>0</v>
      </c>
      <c r="Y369" s="63">
        <f t="shared" si="90"/>
        <v>3550690.6672</v>
      </c>
      <c r="Z369" s="63">
        <v>91218507.771599993</v>
      </c>
      <c r="AA369" s="68">
        <f t="shared" si="85"/>
        <v>216652381.0273</v>
      </c>
    </row>
    <row r="370" spans="1:27" ht="24.9" customHeight="1">
      <c r="A370" s="176"/>
      <c r="B370" s="178"/>
      <c r="C370" s="59">
        <v>7</v>
      </c>
      <c r="D370" s="63" t="s">
        <v>860</v>
      </c>
      <c r="E370" s="63">
        <v>86168142.778200001</v>
      </c>
      <c r="F370" s="63">
        <v>0</v>
      </c>
      <c r="G370" s="63">
        <v>38669791.187200002</v>
      </c>
      <c r="H370" s="63">
        <v>4707667.1122000003</v>
      </c>
      <c r="I370" s="63">
        <v>3745138.0189</v>
      </c>
      <c r="J370" s="63">
        <v>0</v>
      </c>
      <c r="K370" s="63">
        <f t="shared" si="93"/>
        <v>3745138.0189</v>
      </c>
      <c r="L370" s="77">
        <v>104067695.5131</v>
      </c>
      <c r="M370" s="68">
        <f t="shared" si="86"/>
        <v>237358434.60960001</v>
      </c>
      <c r="N370" s="67"/>
      <c r="O370" s="179"/>
      <c r="P370" s="69">
        <v>16</v>
      </c>
      <c r="Q370" s="179"/>
      <c r="R370" s="63" t="s">
        <v>861</v>
      </c>
      <c r="S370" s="63">
        <v>88621947.889799997</v>
      </c>
      <c r="T370" s="63">
        <v>0</v>
      </c>
      <c r="U370" s="63">
        <v>39770988.546499997</v>
      </c>
      <c r="V370" s="63">
        <v>3839712.8281</v>
      </c>
      <c r="W370" s="63">
        <v>3851788.0931000002</v>
      </c>
      <c r="X370" s="63">
        <v>0</v>
      </c>
      <c r="Y370" s="63">
        <f t="shared" si="90"/>
        <v>3851788.0931000002</v>
      </c>
      <c r="Z370" s="63">
        <v>99266034.340200007</v>
      </c>
      <c r="AA370" s="68">
        <f t="shared" si="85"/>
        <v>235350471.69769999</v>
      </c>
    </row>
    <row r="371" spans="1:27" ht="24.9" customHeight="1">
      <c r="A371" s="176"/>
      <c r="B371" s="178"/>
      <c r="C371" s="59">
        <v>8</v>
      </c>
      <c r="D371" s="63" t="s">
        <v>862</v>
      </c>
      <c r="E371" s="63">
        <v>114813400.5352</v>
      </c>
      <c r="F371" s="63">
        <v>0</v>
      </c>
      <c r="G371" s="63">
        <v>51524961.326200001</v>
      </c>
      <c r="H371" s="63">
        <v>5724634.6370999999</v>
      </c>
      <c r="I371" s="63">
        <v>4990150.8558999998</v>
      </c>
      <c r="J371" s="63">
        <v>0</v>
      </c>
      <c r="K371" s="63">
        <f t="shared" si="93"/>
        <v>4990150.8558999998</v>
      </c>
      <c r="L371" s="77">
        <v>130224436.2833</v>
      </c>
      <c r="M371" s="68">
        <f t="shared" si="86"/>
        <v>307277583.63770002</v>
      </c>
      <c r="N371" s="67"/>
      <c r="O371" s="59"/>
      <c r="P371" s="172" t="s">
        <v>863</v>
      </c>
      <c r="Q371" s="173"/>
      <c r="R371" s="64"/>
      <c r="S371" s="64">
        <f t="shared" ref="S371:W371" si="95">SUM(S355:S370)</f>
        <v>1640770332.1479998</v>
      </c>
      <c r="T371" s="64">
        <f t="shared" si="95"/>
        <v>0</v>
      </c>
      <c r="U371" s="64">
        <f t="shared" si="95"/>
        <v>736330667.9792999</v>
      </c>
      <c r="V371" s="64">
        <f t="shared" si="95"/>
        <v>63602992.57630001</v>
      </c>
      <c r="W371" s="64">
        <f t="shared" si="95"/>
        <v>71313030.003900006</v>
      </c>
      <c r="X371" s="64">
        <f t="shared" ref="X371:AA371" si="96">SUM(X355:X370)</f>
        <v>0</v>
      </c>
      <c r="Y371" s="64">
        <f t="shared" si="90"/>
        <v>71313030.003900006</v>
      </c>
      <c r="Z371" s="64">
        <f t="shared" si="96"/>
        <v>1644007611.6948998</v>
      </c>
      <c r="AA371" s="64">
        <f t="shared" si="96"/>
        <v>4156024634.4023995</v>
      </c>
    </row>
    <row r="372" spans="1:27" ht="24.9" customHeight="1">
      <c r="A372" s="176"/>
      <c r="B372" s="178"/>
      <c r="C372" s="59">
        <v>9</v>
      </c>
      <c r="D372" s="63" t="s">
        <v>864</v>
      </c>
      <c r="E372" s="63">
        <v>126651123.9417</v>
      </c>
      <c r="F372" s="63">
        <v>0</v>
      </c>
      <c r="G372" s="63">
        <v>56837392.086599998</v>
      </c>
      <c r="H372" s="63">
        <v>5440536.9874</v>
      </c>
      <c r="I372" s="63">
        <v>5504655.4808999998</v>
      </c>
      <c r="J372" s="63">
        <v>0</v>
      </c>
      <c r="K372" s="63">
        <f t="shared" si="93"/>
        <v>5504655.4808999998</v>
      </c>
      <c r="L372" s="77">
        <v>122917350.85969999</v>
      </c>
      <c r="M372" s="68">
        <f t="shared" si="86"/>
        <v>317351059.3563</v>
      </c>
      <c r="N372" s="67"/>
      <c r="O372" s="177">
        <v>35</v>
      </c>
      <c r="P372" s="69">
        <v>1</v>
      </c>
      <c r="Q372" s="60"/>
      <c r="R372" s="63" t="s">
        <v>865</v>
      </c>
      <c r="S372" s="63">
        <v>91585513.152999997</v>
      </c>
      <c r="T372" s="63">
        <v>0</v>
      </c>
      <c r="U372" s="63">
        <v>41100951.641900003</v>
      </c>
      <c r="V372" s="63">
        <v>3899734.2716000001</v>
      </c>
      <c r="W372" s="63">
        <v>3980593.9438999998</v>
      </c>
      <c r="X372" s="63">
        <v>0</v>
      </c>
      <c r="Y372" s="63">
        <f t="shared" si="90"/>
        <v>3980593.9438999998</v>
      </c>
      <c r="Z372" s="63">
        <v>98241038.3829</v>
      </c>
      <c r="AA372" s="68">
        <f t="shared" si="85"/>
        <v>238807831.3933</v>
      </c>
    </row>
    <row r="373" spans="1:27" ht="24.9" customHeight="1">
      <c r="A373" s="176"/>
      <c r="B373" s="178"/>
      <c r="C373" s="59">
        <v>10</v>
      </c>
      <c r="D373" s="63" t="s">
        <v>866</v>
      </c>
      <c r="E373" s="63">
        <v>119647429.8628</v>
      </c>
      <c r="F373" s="63">
        <v>0</v>
      </c>
      <c r="G373" s="63">
        <v>53694335.049000002</v>
      </c>
      <c r="H373" s="63">
        <v>6375575.3039999995</v>
      </c>
      <c r="I373" s="63">
        <v>5200252.9473999999</v>
      </c>
      <c r="J373" s="63">
        <v>0</v>
      </c>
      <c r="K373" s="63">
        <f t="shared" si="93"/>
        <v>5200252.9473999999</v>
      </c>
      <c r="L373" s="77">
        <v>146966845.32429999</v>
      </c>
      <c r="M373" s="68">
        <f t="shared" si="86"/>
        <v>331884438.48749995</v>
      </c>
      <c r="N373" s="67"/>
      <c r="O373" s="178"/>
      <c r="P373" s="69">
        <v>2</v>
      </c>
      <c r="Q373" s="177" t="s">
        <v>120</v>
      </c>
      <c r="R373" s="63" t="s">
        <v>867</v>
      </c>
      <c r="S373" s="63">
        <v>101348437.5738</v>
      </c>
      <c r="T373" s="63">
        <v>0</v>
      </c>
      <c r="U373" s="63">
        <v>45482272.122500002</v>
      </c>
      <c r="V373" s="63">
        <v>3646988.6825000001</v>
      </c>
      <c r="W373" s="63">
        <v>4404921.2909000004</v>
      </c>
      <c r="X373" s="63">
        <v>0</v>
      </c>
      <c r="Y373" s="63">
        <f t="shared" si="90"/>
        <v>4404921.2909000004</v>
      </c>
      <c r="Z373" s="63">
        <v>91740338.318599999</v>
      </c>
      <c r="AA373" s="68">
        <f t="shared" si="85"/>
        <v>246622957.9883</v>
      </c>
    </row>
    <row r="374" spans="1:27" ht="24.9" customHeight="1">
      <c r="A374" s="176"/>
      <c r="B374" s="178"/>
      <c r="C374" s="59">
        <v>11</v>
      </c>
      <c r="D374" s="63" t="s">
        <v>868</v>
      </c>
      <c r="E374" s="63">
        <v>127742347.57799999</v>
      </c>
      <c r="F374" s="63">
        <v>0</v>
      </c>
      <c r="G374" s="63">
        <v>57327101.958300002</v>
      </c>
      <c r="H374" s="63">
        <v>6744050.6399999997</v>
      </c>
      <c r="I374" s="63">
        <v>5552083.4861000003</v>
      </c>
      <c r="J374" s="63">
        <v>0</v>
      </c>
      <c r="K374" s="63">
        <f t="shared" si="93"/>
        <v>5552083.4861000003</v>
      </c>
      <c r="L374" s="77">
        <v>156444152.71790001</v>
      </c>
      <c r="M374" s="68">
        <f t="shared" si="86"/>
        <v>353809736.38029999</v>
      </c>
      <c r="N374" s="67"/>
      <c r="O374" s="178"/>
      <c r="P374" s="69">
        <v>3</v>
      </c>
      <c r="Q374" s="178"/>
      <c r="R374" s="63" t="s">
        <v>869</v>
      </c>
      <c r="S374" s="63">
        <v>84858023.487000003</v>
      </c>
      <c r="T374" s="63">
        <v>0</v>
      </c>
      <c r="U374" s="63">
        <v>38081847.223399997</v>
      </c>
      <c r="V374" s="63">
        <v>3472957.1285000001</v>
      </c>
      <c r="W374" s="63">
        <v>3688196.1213000002</v>
      </c>
      <c r="X374" s="63">
        <v>0</v>
      </c>
      <c r="Y374" s="63">
        <f t="shared" si="90"/>
        <v>3688196.1213000002</v>
      </c>
      <c r="Z374" s="63">
        <v>87264189.243100002</v>
      </c>
      <c r="AA374" s="68">
        <f t="shared" si="85"/>
        <v>217365213.2033</v>
      </c>
    </row>
    <row r="375" spans="1:27" ht="24.9" customHeight="1">
      <c r="A375" s="176"/>
      <c r="B375" s="178"/>
      <c r="C375" s="59">
        <v>12</v>
      </c>
      <c r="D375" s="63" t="s">
        <v>870</v>
      </c>
      <c r="E375" s="63">
        <v>110391623.75660001</v>
      </c>
      <c r="F375" s="63">
        <v>0</v>
      </c>
      <c r="G375" s="63">
        <v>49540594.723999999</v>
      </c>
      <c r="H375" s="63">
        <v>5413076.1107000001</v>
      </c>
      <c r="I375" s="63">
        <v>4797966.5543999998</v>
      </c>
      <c r="J375" s="63">
        <v>0</v>
      </c>
      <c r="K375" s="63">
        <f t="shared" si="93"/>
        <v>4797966.5543999998</v>
      </c>
      <c r="L375" s="77">
        <v>122211048.0378</v>
      </c>
      <c r="M375" s="68">
        <f t="shared" si="86"/>
        <v>292354309.18349999</v>
      </c>
      <c r="N375" s="67"/>
      <c r="O375" s="178"/>
      <c r="P375" s="69">
        <v>4</v>
      </c>
      <c r="Q375" s="178"/>
      <c r="R375" s="63" t="s">
        <v>871</v>
      </c>
      <c r="S375" s="63">
        <v>95010048.638400003</v>
      </c>
      <c r="T375" s="63">
        <v>0</v>
      </c>
      <c r="U375" s="63">
        <v>42637784.952600002</v>
      </c>
      <c r="V375" s="63">
        <v>3875933.7459999998</v>
      </c>
      <c r="W375" s="63">
        <v>4129435.0077999998</v>
      </c>
      <c r="X375" s="63">
        <v>0</v>
      </c>
      <c r="Y375" s="63">
        <f t="shared" si="90"/>
        <v>4129435.0077999998</v>
      </c>
      <c r="Z375" s="63">
        <v>97628880.998699993</v>
      </c>
      <c r="AA375" s="68">
        <f t="shared" si="85"/>
        <v>243282083.34350002</v>
      </c>
    </row>
    <row r="376" spans="1:27" ht="24.9" customHeight="1">
      <c r="A376" s="176"/>
      <c r="B376" s="178"/>
      <c r="C376" s="59">
        <v>13</v>
      </c>
      <c r="D376" s="63" t="s">
        <v>872</v>
      </c>
      <c r="E376" s="63">
        <v>95639736.944800004</v>
      </c>
      <c r="F376" s="63">
        <v>0</v>
      </c>
      <c r="G376" s="63">
        <v>42920371.005000003</v>
      </c>
      <c r="H376" s="63">
        <v>5261682.6734999996</v>
      </c>
      <c r="I376" s="63">
        <v>4156803.2385</v>
      </c>
      <c r="J376" s="63">
        <v>0</v>
      </c>
      <c r="K376" s="63">
        <f t="shared" si="93"/>
        <v>4156803.2385</v>
      </c>
      <c r="L376" s="77">
        <v>118317158.8089</v>
      </c>
      <c r="M376" s="68">
        <f t="shared" si="86"/>
        <v>266295752.67070001</v>
      </c>
      <c r="N376" s="67"/>
      <c r="O376" s="178"/>
      <c r="P376" s="69">
        <v>5</v>
      </c>
      <c r="Q376" s="178"/>
      <c r="R376" s="63" t="s">
        <v>873</v>
      </c>
      <c r="S376" s="63">
        <v>133258861.52509999</v>
      </c>
      <c r="T376" s="63">
        <v>0</v>
      </c>
      <c r="U376" s="63">
        <v>59802755.204999998</v>
      </c>
      <c r="V376" s="63">
        <v>5226842.3490000004</v>
      </c>
      <c r="W376" s="63">
        <v>5791848.5018999996</v>
      </c>
      <c r="X376" s="63">
        <v>0</v>
      </c>
      <c r="Y376" s="63">
        <f t="shared" si="90"/>
        <v>5791848.5018999996</v>
      </c>
      <c r="Z376" s="63">
        <v>132374696.6435</v>
      </c>
      <c r="AA376" s="68">
        <f t="shared" si="85"/>
        <v>336455004.22449994</v>
      </c>
    </row>
    <row r="377" spans="1:27" ht="24.9" customHeight="1">
      <c r="A377" s="176"/>
      <c r="B377" s="178"/>
      <c r="C377" s="59">
        <v>14</v>
      </c>
      <c r="D377" s="63" t="s">
        <v>874</v>
      </c>
      <c r="E377" s="63">
        <v>98477537.147699997</v>
      </c>
      <c r="F377" s="63">
        <v>0</v>
      </c>
      <c r="G377" s="63">
        <v>44193894.348300003</v>
      </c>
      <c r="H377" s="63">
        <v>4828285.5712000001</v>
      </c>
      <c r="I377" s="63">
        <v>4280142.9448999995</v>
      </c>
      <c r="J377" s="63">
        <v>0</v>
      </c>
      <c r="K377" s="63">
        <f t="shared" si="93"/>
        <v>4280142.9448999995</v>
      </c>
      <c r="L377" s="77">
        <v>107170042.132</v>
      </c>
      <c r="M377" s="68">
        <f t="shared" si="86"/>
        <v>258949902.14410001</v>
      </c>
      <c r="N377" s="67"/>
      <c r="O377" s="178"/>
      <c r="P377" s="69">
        <v>6</v>
      </c>
      <c r="Q377" s="178"/>
      <c r="R377" s="63" t="s">
        <v>875</v>
      </c>
      <c r="S377" s="63">
        <v>110437178.421</v>
      </c>
      <c r="T377" s="63">
        <v>0</v>
      </c>
      <c r="U377" s="63">
        <v>49561038.3508</v>
      </c>
      <c r="V377" s="63">
        <v>4044112.0359999998</v>
      </c>
      <c r="W377" s="63">
        <v>4799946.5031000003</v>
      </c>
      <c r="X377" s="63">
        <v>0</v>
      </c>
      <c r="Y377" s="63">
        <f t="shared" si="90"/>
        <v>4799946.5031000003</v>
      </c>
      <c r="Z377" s="63">
        <v>101954482.18960001</v>
      </c>
      <c r="AA377" s="68">
        <f t="shared" si="85"/>
        <v>270796757.50050002</v>
      </c>
    </row>
    <row r="378" spans="1:27" ht="24.9" customHeight="1">
      <c r="A378" s="176"/>
      <c r="B378" s="178"/>
      <c r="C378" s="59">
        <v>15</v>
      </c>
      <c r="D378" s="63" t="s">
        <v>876</v>
      </c>
      <c r="E378" s="63">
        <v>113997389.5995</v>
      </c>
      <c r="F378" s="63">
        <v>0</v>
      </c>
      <c r="G378" s="63">
        <v>51158759.021399997</v>
      </c>
      <c r="H378" s="63">
        <v>5751922.3890000004</v>
      </c>
      <c r="I378" s="63">
        <v>4954684.4585999995</v>
      </c>
      <c r="J378" s="63">
        <v>0</v>
      </c>
      <c r="K378" s="63">
        <f t="shared" si="93"/>
        <v>4954684.4585999995</v>
      </c>
      <c r="L378" s="77">
        <v>130926286.28049999</v>
      </c>
      <c r="M378" s="68">
        <f t="shared" si="86"/>
        <v>306789041.74900001</v>
      </c>
      <c r="N378" s="67"/>
      <c r="O378" s="178"/>
      <c r="P378" s="69">
        <v>7</v>
      </c>
      <c r="Q378" s="178"/>
      <c r="R378" s="63" t="s">
        <v>877</v>
      </c>
      <c r="S378" s="63">
        <v>101676216.64309999</v>
      </c>
      <c r="T378" s="63">
        <v>0</v>
      </c>
      <c r="U378" s="63">
        <v>45629369.9683</v>
      </c>
      <c r="V378" s="63">
        <v>3819816.6077000001</v>
      </c>
      <c r="W378" s="63">
        <v>4419167.5982999997</v>
      </c>
      <c r="X378" s="63">
        <v>0</v>
      </c>
      <c r="Y378" s="63">
        <f t="shared" si="90"/>
        <v>4419167.5982999997</v>
      </c>
      <c r="Z378" s="63">
        <v>96185529.660099998</v>
      </c>
      <c r="AA378" s="68">
        <f t="shared" si="85"/>
        <v>251730100.47750002</v>
      </c>
    </row>
    <row r="379" spans="1:27" ht="24.9" customHeight="1">
      <c r="A379" s="176"/>
      <c r="B379" s="178"/>
      <c r="C379" s="59">
        <v>16</v>
      </c>
      <c r="D379" s="63" t="s">
        <v>878</v>
      </c>
      <c r="E379" s="63">
        <v>88420200.408299997</v>
      </c>
      <c r="F379" s="63">
        <v>0</v>
      </c>
      <c r="G379" s="63">
        <v>39680450.062899999</v>
      </c>
      <c r="H379" s="63">
        <v>4572588.6179999998</v>
      </c>
      <c r="I379" s="63">
        <v>3843019.5140999998</v>
      </c>
      <c r="J379" s="63">
        <v>0</v>
      </c>
      <c r="K379" s="63">
        <f t="shared" si="93"/>
        <v>3843019.5140999998</v>
      </c>
      <c r="L379" s="77">
        <v>100593432.00749999</v>
      </c>
      <c r="M379" s="68">
        <f t="shared" si="86"/>
        <v>237109690.61079997</v>
      </c>
      <c r="N379" s="67"/>
      <c r="O379" s="178"/>
      <c r="P379" s="69">
        <v>8</v>
      </c>
      <c r="Q379" s="178"/>
      <c r="R379" s="63" t="s">
        <v>879</v>
      </c>
      <c r="S379" s="63">
        <v>88335777.105900005</v>
      </c>
      <c r="T379" s="63">
        <v>0</v>
      </c>
      <c r="U379" s="63">
        <v>39642563.306000002</v>
      </c>
      <c r="V379" s="63">
        <v>3600706.6765999999</v>
      </c>
      <c r="W379" s="63">
        <v>3839350.2124000001</v>
      </c>
      <c r="X379" s="63">
        <v>0</v>
      </c>
      <c r="Y379" s="63">
        <f t="shared" si="90"/>
        <v>3839350.2124000001</v>
      </c>
      <c r="Z379" s="63">
        <v>90549949.834000006</v>
      </c>
      <c r="AA379" s="68">
        <f t="shared" si="85"/>
        <v>225968347.13490003</v>
      </c>
    </row>
    <row r="380" spans="1:27" ht="24.9" customHeight="1">
      <c r="A380" s="176"/>
      <c r="B380" s="178"/>
      <c r="C380" s="59">
        <v>17</v>
      </c>
      <c r="D380" s="63" t="s">
        <v>880</v>
      </c>
      <c r="E380" s="63">
        <v>123029904.0615</v>
      </c>
      <c r="F380" s="63">
        <v>0</v>
      </c>
      <c r="G380" s="63">
        <v>55212292.460500002</v>
      </c>
      <c r="H380" s="63">
        <v>6156836.3545000004</v>
      </c>
      <c r="I380" s="63">
        <v>5347265.8956000004</v>
      </c>
      <c r="J380" s="63">
        <v>0</v>
      </c>
      <c r="K380" s="63">
        <f t="shared" si="93"/>
        <v>5347265.8956000004</v>
      </c>
      <c r="L380" s="77">
        <v>141340807.26550001</v>
      </c>
      <c r="M380" s="68">
        <f t="shared" si="86"/>
        <v>331087106.03760004</v>
      </c>
      <c r="N380" s="67"/>
      <c r="O380" s="178"/>
      <c r="P380" s="69">
        <v>9</v>
      </c>
      <c r="Q380" s="178"/>
      <c r="R380" s="63" t="s">
        <v>881</v>
      </c>
      <c r="S380" s="63">
        <v>116500755.51180001</v>
      </c>
      <c r="T380" s="63">
        <v>0</v>
      </c>
      <c r="U380" s="63">
        <v>52282197.846600004</v>
      </c>
      <c r="V380" s="63">
        <v>4635934.7363999998</v>
      </c>
      <c r="W380" s="63">
        <v>5063488.6008000001</v>
      </c>
      <c r="X380" s="63">
        <v>0</v>
      </c>
      <c r="Y380" s="63">
        <f t="shared" si="90"/>
        <v>5063488.6008000001</v>
      </c>
      <c r="Z380" s="63">
        <v>117176357.59630001</v>
      </c>
      <c r="AA380" s="68">
        <f t="shared" si="85"/>
        <v>295658734.29190004</v>
      </c>
    </row>
    <row r="381" spans="1:27" ht="24.9" customHeight="1">
      <c r="A381" s="176"/>
      <c r="B381" s="178"/>
      <c r="C381" s="59">
        <v>18</v>
      </c>
      <c r="D381" s="63" t="s">
        <v>882</v>
      </c>
      <c r="E381" s="63">
        <v>82751650.498199999</v>
      </c>
      <c r="F381" s="63">
        <v>0</v>
      </c>
      <c r="G381" s="63">
        <v>37136567.436499998</v>
      </c>
      <c r="H381" s="63">
        <v>4632498.0118000004</v>
      </c>
      <c r="I381" s="63">
        <v>3596646.5380000002</v>
      </c>
      <c r="J381" s="63">
        <v>0</v>
      </c>
      <c r="K381" s="63">
        <f t="shared" si="93"/>
        <v>3596646.5380000002</v>
      </c>
      <c r="L381" s="77">
        <v>102134321.4122</v>
      </c>
      <c r="M381" s="68">
        <f t="shared" si="86"/>
        <v>230251683.89670002</v>
      </c>
      <c r="N381" s="67"/>
      <c r="O381" s="178"/>
      <c r="P381" s="69">
        <v>10</v>
      </c>
      <c r="Q381" s="178"/>
      <c r="R381" s="63" t="s">
        <v>883</v>
      </c>
      <c r="S381" s="63">
        <v>82162692.717700005</v>
      </c>
      <c r="T381" s="63">
        <v>0</v>
      </c>
      <c r="U381" s="63">
        <v>36872260.075900003</v>
      </c>
      <c r="V381" s="63">
        <v>3629412.4024</v>
      </c>
      <c r="W381" s="63">
        <v>3571048.5838000001</v>
      </c>
      <c r="X381" s="63">
        <v>0</v>
      </c>
      <c r="Y381" s="63">
        <f t="shared" si="90"/>
        <v>3571048.5838000001</v>
      </c>
      <c r="Z381" s="63">
        <v>91288270.586300001</v>
      </c>
      <c r="AA381" s="68">
        <f t="shared" si="85"/>
        <v>217523684.36610001</v>
      </c>
    </row>
    <row r="382" spans="1:27" ht="24.9" customHeight="1">
      <c r="A382" s="176"/>
      <c r="B382" s="178"/>
      <c r="C382" s="59">
        <v>19</v>
      </c>
      <c r="D382" s="63" t="s">
        <v>884</v>
      </c>
      <c r="E382" s="63">
        <v>109190697.28489999</v>
      </c>
      <c r="F382" s="63">
        <v>0</v>
      </c>
      <c r="G382" s="63">
        <v>49001653.365800001</v>
      </c>
      <c r="H382" s="63">
        <v>5791708.0963000003</v>
      </c>
      <c r="I382" s="63">
        <v>4745770.5195000004</v>
      </c>
      <c r="J382" s="63">
        <v>0</v>
      </c>
      <c r="K382" s="63">
        <f t="shared" si="93"/>
        <v>4745770.5195000004</v>
      </c>
      <c r="L382" s="77">
        <v>131949587.8171</v>
      </c>
      <c r="M382" s="68">
        <f t="shared" si="86"/>
        <v>300679417.08359998</v>
      </c>
      <c r="N382" s="67"/>
      <c r="O382" s="178"/>
      <c r="P382" s="69">
        <v>11</v>
      </c>
      <c r="Q382" s="178"/>
      <c r="R382" s="63" t="s">
        <v>885</v>
      </c>
      <c r="S382" s="63">
        <v>78698796.318800002</v>
      </c>
      <c r="T382" s="63">
        <v>0</v>
      </c>
      <c r="U382" s="63">
        <v>35317762.716200002</v>
      </c>
      <c r="V382" s="63">
        <v>3255248.6831999999</v>
      </c>
      <c r="W382" s="63">
        <v>3420496.7711</v>
      </c>
      <c r="X382" s="63">
        <v>0</v>
      </c>
      <c r="Y382" s="63">
        <f t="shared" si="90"/>
        <v>3420496.7711</v>
      </c>
      <c r="Z382" s="63">
        <v>81664656.093600005</v>
      </c>
      <c r="AA382" s="68">
        <f t="shared" si="85"/>
        <v>202356960.58289999</v>
      </c>
    </row>
    <row r="383" spans="1:27" ht="24.9" customHeight="1">
      <c r="A383" s="176"/>
      <c r="B383" s="178"/>
      <c r="C383" s="59">
        <v>20</v>
      </c>
      <c r="D383" s="63" t="s">
        <v>886</v>
      </c>
      <c r="E383" s="63">
        <v>91548435.921700001</v>
      </c>
      <c r="F383" s="63">
        <v>0</v>
      </c>
      <c r="G383" s="63">
        <v>41084312.443999998</v>
      </c>
      <c r="H383" s="63">
        <v>4657840.1717999997</v>
      </c>
      <c r="I383" s="63">
        <v>3978982.4509999999</v>
      </c>
      <c r="J383" s="63">
        <v>0</v>
      </c>
      <c r="K383" s="63">
        <f t="shared" si="93"/>
        <v>3978982.4509999999</v>
      </c>
      <c r="L383" s="77">
        <v>102786130.1407</v>
      </c>
      <c r="M383" s="68">
        <f t="shared" si="86"/>
        <v>244055701.12919998</v>
      </c>
      <c r="N383" s="67"/>
      <c r="O383" s="178"/>
      <c r="P383" s="69">
        <v>12</v>
      </c>
      <c r="Q383" s="178"/>
      <c r="R383" s="63" t="s">
        <v>887</v>
      </c>
      <c r="S383" s="63">
        <v>84377144.795000002</v>
      </c>
      <c r="T383" s="63">
        <v>0</v>
      </c>
      <c r="U383" s="63">
        <v>37866042.658</v>
      </c>
      <c r="V383" s="63">
        <v>3471382.5180000002</v>
      </c>
      <c r="W383" s="63">
        <v>3667295.6236</v>
      </c>
      <c r="X383" s="63">
        <v>0</v>
      </c>
      <c r="Y383" s="63">
        <f t="shared" si="90"/>
        <v>3667295.6236</v>
      </c>
      <c r="Z383" s="63">
        <v>87223689.741699994</v>
      </c>
      <c r="AA383" s="68">
        <f t="shared" si="85"/>
        <v>216605555.33630002</v>
      </c>
    </row>
    <row r="384" spans="1:27" ht="24.9" customHeight="1">
      <c r="A384" s="176"/>
      <c r="B384" s="178"/>
      <c r="C384" s="59">
        <v>21</v>
      </c>
      <c r="D384" s="63" t="s">
        <v>888</v>
      </c>
      <c r="E384" s="63">
        <v>116690859.1971</v>
      </c>
      <c r="F384" s="63">
        <v>0</v>
      </c>
      <c r="G384" s="63">
        <v>52367510.928300001</v>
      </c>
      <c r="H384" s="63">
        <v>5844461.6688000001</v>
      </c>
      <c r="I384" s="63">
        <v>5071751.1037999997</v>
      </c>
      <c r="J384" s="63">
        <v>0</v>
      </c>
      <c r="K384" s="63">
        <f t="shared" si="93"/>
        <v>5071751.1037999997</v>
      </c>
      <c r="L384" s="77">
        <v>133306427.1318</v>
      </c>
      <c r="M384" s="68">
        <f t="shared" si="86"/>
        <v>313281010.0298</v>
      </c>
      <c r="N384" s="67"/>
      <c r="O384" s="178"/>
      <c r="P384" s="69">
        <v>13</v>
      </c>
      <c r="Q384" s="178"/>
      <c r="R384" s="63" t="s">
        <v>889</v>
      </c>
      <c r="S384" s="63">
        <v>91770124.515200004</v>
      </c>
      <c r="T384" s="63">
        <v>0</v>
      </c>
      <c r="U384" s="63">
        <v>41183799.926700003</v>
      </c>
      <c r="V384" s="63">
        <v>3989182.0386000001</v>
      </c>
      <c r="W384" s="63">
        <v>3988617.7333</v>
      </c>
      <c r="X384" s="63">
        <v>0</v>
      </c>
      <c r="Y384" s="63">
        <f t="shared" si="90"/>
        <v>3988617.7333</v>
      </c>
      <c r="Z384" s="63">
        <v>100541664.50650001</v>
      </c>
      <c r="AA384" s="68">
        <f t="shared" si="85"/>
        <v>241473388.72030002</v>
      </c>
    </row>
    <row r="385" spans="1:27" ht="24.9" customHeight="1">
      <c r="A385" s="176"/>
      <c r="B385" s="178"/>
      <c r="C385" s="59">
        <v>22</v>
      </c>
      <c r="D385" s="63" t="s">
        <v>890</v>
      </c>
      <c r="E385" s="63">
        <v>130553545.9047</v>
      </c>
      <c r="F385" s="63">
        <v>0</v>
      </c>
      <c r="G385" s="63">
        <v>58588687.1426</v>
      </c>
      <c r="H385" s="63">
        <v>6034898.8502000002</v>
      </c>
      <c r="I385" s="63">
        <v>5674266.9913999997</v>
      </c>
      <c r="J385" s="63">
        <v>0</v>
      </c>
      <c r="K385" s="63">
        <f t="shared" si="93"/>
        <v>5674266.9913999997</v>
      </c>
      <c r="L385" s="77">
        <v>138204534.3628</v>
      </c>
      <c r="M385" s="68">
        <f t="shared" si="86"/>
        <v>339055933.25169998</v>
      </c>
      <c r="N385" s="67"/>
      <c r="O385" s="178"/>
      <c r="P385" s="69">
        <v>14</v>
      </c>
      <c r="Q385" s="178"/>
      <c r="R385" s="63" t="s">
        <v>891</v>
      </c>
      <c r="S385" s="63">
        <v>100982582.38410001</v>
      </c>
      <c r="T385" s="63">
        <v>0</v>
      </c>
      <c r="U385" s="63">
        <v>45318086.806100003</v>
      </c>
      <c r="V385" s="63">
        <v>4444615.4434000002</v>
      </c>
      <c r="W385" s="63">
        <v>4389020.0756999999</v>
      </c>
      <c r="X385" s="63">
        <v>0</v>
      </c>
      <c r="Y385" s="63">
        <f t="shared" si="90"/>
        <v>4389020.0756999999</v>
      </c>
      <c r="Z385" s="63">
        <v>112255562.163</v>
      </c>
      <c r="AA385" s="68">
        <f t="shared" si="85"/>
        <v>267389866.87229997</v>
      </c>
    </row>
    <row r="386" spans="1:27" ht="24.9" customHeight="1">
      <c r="A386" s="176"/>
      <c r="B386" s="179"/>
      <c r="C386" s="59">
        <v>23</v>
      </c>
      <c r="D386" s="63" t="s">
        <v>892</v>
      </c>
      <c r="E386" s="63">
        <v>133306449.87029999</v>
      </c>
      <c r="F386" s="63">
        <v>0</v>
      </c>
      <c r="G386" s="63">
        <v>59824111.489399999</v>
      </c>
      <c r="H386" s="63">
        <v>6791931.9884000001</v>
      </c>
      <c r="I386" s="63">
        <v>5793916.8408000004</v>
      </c>
      <c r="J386" s="63">
        <v>0</v>
      </c>
      <c r="K386" s="63">
        <f t="shared" si="93"/>
        <v>5793916.8408000004</v>
      </c>
      <c r="L386" s="77">
        <v>157675676.82170001</v>
      </c>
      <c r="M386" s="68">
        <f t="shared" si="86"/>
        <v>363392087.01059997</v>
      </c>
      <c r="N386" s="67"/>
      <c r="O386" s="178"/>
      <c r="P386" s="69">
        <v>15</v>
      </c>
      <c r="Q386" s="178"/>
      <c r="R386" s="63" t="s">
        <v>893</v>
      </c>
      <c r="S386" s="63">
        <v>93660335.174400002</v>
      </c>
      <c r="T386" s="63">
        <v>0</v>
      </c>
      <c r="U386" s="63">
        <v>42032072.259499997</v>
      </c>
      <c r="V386" s="63">
        <v>3383839.1228</v>
      </c>
      <c r="W386" s="63">
        <v>4070772.2230000002</v>
      </c>
      <c r="X386" s="63">
        <v>0</v>
      </c>
      <c r="Y386" s="63">
        <f t="shared" si="90"/>
        <v>4070772.2230000002</v>
      </c>
      <c r="Z386" s="63">
        <v>84972044.690400004</v>
      </c>
      <c r="AA386" s="68">
        <f t="shared" si="85"/>
        <v>228119063.47009999</v>
      </c>
    </row>
    <row r="387" spans="1:27" ht="24.9" customHeight="1">
      <c r="A387" s="59"/>
      <c r="B387" s="171" t="s">
        <v>894</v>
      </c>
      <c r="C387" s="172"/>
      <c r="D387" s="64"/>
      <c r="E387" s="64">
        <f>SUM(E364:E386)</f>
        <v>2600892980.2077994</v>
      </c>
      <c r="F387" s="64">
        <f t="shared" ref="F387:M387" si="97">SUM(F364:F386)</f>
        <v>0</v>
      </c>
      <c r="G387" s="64">
        <f t="shared" si="97"/>
        <v>1167206176.2301998</v>
      </c>
      <c r="H387" s="64">
        <f t="shared" si="97"/>
        <v>128827821.31279999</v>
      </c>
      <c r="I387" s="64">
        <f t="shared" si="97"/>
        <v>113042974.69320002</v>
      </c>
      <c r="J387" s="64">
        <f t="shared" si="97"/>
        <v>0</v>
      </c>
      <c r="K387" s="64">
        <f t="shared" si="97"/>
        <v>113042974.69320002</v>
      </c>
      <c r="L387" s="64">
        <f t="shared" si="97"/>
        <v>2922147794.7665</v>
      </c>
      <c r="M387" s="64">
        <f t="shared" si="97"/>
        <v>6932117747.2104998</v>
      </c>
      <c r="N387" s="85"/>
      <c r="O387" s="178"/>
      <c r="P387" s="69">
        <v>16</v>
      </c>
      <c r="Q387" s="178"/>
      <c r="R387" s="63" t="s">
        <v>895</v>
      </c>
      <c r="S387" s="63">
        <v>97610121.994399995</v>
      </c>
      <c r="T387" s="63">
        <v>0</v>
      </c>
      <c r="U387" s="63">
        <v>43804623.305</v>
      </c>
      <c r="V387" s="63">
        <v>3784639.3154000002</v>
      </c>
      <c r="W387" s="63">
        <v>4242442.3589000003</v>
      </c>
      <c r="X387" s="63">
        <v>0</v>
      </c>
      <c r="Y387" s="63">
        <f t="shared" si="90"/>
        <v>4242442.3589000003</v>
      </c>
      <c r="Z387" s="63">
        <v>95280758.077700004</v>
      </c>
      <c r="AA387" s="68">
        <f t="shared" si="85"/>
        <v>244722585.05140001</v>
      </c>
    </row>
    <row r="388" spans="1:27" ht="24.9" customHeight="1">
      <c r="A388" s="176">
        <v>19</v>
      </c>
      <c r="B388" s="177" t="s">
        <v>104</v>
      </c>
      <c r="C388" s="59">
        <v>1</v>
      </c>
      <c r="D388" s="63" t="s">
        <v>896</v>
      </c>
      <c r="E388" s="63">
        <v>85545431.092099994</v>
      </c>
      <c r="F388" s="63">
        <f>-11651464.66</f>
        <v>-11651464.66</v>
      </c>
      <c r="G388" s="63">
        <v>38390336.0418</v>
      </c>
      <c r="H388" s="63">
        <v>4559578.7997000003</v>
      </c>
      <c r="I388" s="63">
        <v>3718073.0140999998</v>
      </c>
      <c r="J388" s="63">
        <v>0</v>
      </c>
      <c r="K388" s="63">
        <f t="shared" si="93"/>
        <v>3718073.0140999998</v>
      </c>
      <c r="L388" s="77">
        <v>108331737.14650001</v>
      </c>
      <c r="M388" s="68">
        <f t="shared" si="86"/>
        <v>228893691.43419999</v>
      </c>
      <c r="N388" s="67"/>
      <c r="O388" s="179"/>
      <c r="P388" s="69">
        <v>17</v>
      </c>
      <c r="Q388" s="179"/>
      <c r="R388" s="63" t="s">
        <v>897</v>
      </c>
      <c r="S388" s="63">
        <v>97378166.196899995</v>
      </c>
      <c r="T388" s="63">
        <v>0</v>
      </c>
      <c r="U388" s="63">
        <v>43700528.195500001</v>
      </c>
      <c r="V388" s="63">
        <v>3663163.4769000001</v>
      </c>
      <c r="W388" s="63">
        <v>4232360.8317999998</v>
      </c>
      <c r="X388" s="63">
        <v>0</v>
      </c>
      <c r="Y388" s="63">
        <f t="shared" si="90"/>
        <v>4232360.8317999998</v>
      </c>
      <c r="Z388" s="63">
        <v>92156359.374300003</v>
      </c>
      <c r="AA388" s="68">
        <f t="shared" si="85"/>
        <v>241130578.07540002</v>
      </c>
    </row>
    <row r="389" spans="1:27" ht="24.9" customHeight="1">
      <c r="A389" s="176"/>
      <c r="B389" s="178"/>
      <c r="C389" s="59">
        <v>2</v>
      </c>
      <c r="D389" s="63" t="s">
        <v>898</v>
      </c>
      <c r="E389" s="63">
        <v>87621003.194999993</v>
      </c>
      <c r="F389" s="63">
        <f t="shared" ref="F389:F412" si="98">-11651464.66</f>
        <v>-11651464.66</v>
      </c>
      <c r="G389" s="63">
        <v>39321793.274499997</v>
      </c>
      <c r="H389" s="63">
        <v>4691615.2455000002</v>
      </c>
      <c r="I389" s="63">
        <v>3808283.8941000002</v>
      </c>
      <c r="J389" s="63">
        <v>0</v>
      </c>
      <c r="K389" s="63">
        <f t="shared" ref="K389:K412" si="99">I389-J389</f>
        <v>3808283.8941000002</v>
      </c>
      <c r="L389" s="77">
        <v>111727758.15989999</v>
      </c>
      <c r="M389" s="68">
        <f t="shared" si="86"/>
        <v>235518989.10899997</v>
      </c>
      <c r="N389" s="67"/>
      <c r="O389" s="59"/>
      <c r="P389" s="172" t="s">
        <v>899</v>
      </c>
      <c r="Q389" s="173"/>
      <c r="R389" s="64"/>
      <c r="S389" s="64">
        <f t="shared" ref="S389:W389" si="100">SUM(S372:S388)</f>
        <v>1649650776.1556001</v>
      </c>
      <c r="T389" s="64">
        <f t="shared" si="100"/>
        <v>0</v>
      </c>
      <c r="U389" s="64">
        <f t="shared" si="100"/>
        <v>740315956.55999994</v>
      </c>
      <c r="V389" s="64">
        <f t="shared" si="100"/>
        <v>65844509.234999999</v>
      </c>
      <c r="W389" s="64">
        <f t="shared" si="100"/>
        <v>71699001.981600001</v>
      </c>
      <c r="X389" s="64">
        <f t="shared" ref="X389" si="101">SUM(X372:X388)</f>
        <v>0</v>
      </c>
      <c r="Y389" s="64">
        <f t="shared" si="90"/>
        <v>71699001.981600001</v>
      </c>
      <c r="Z389" s="64">
        <f>SUM(Z372:Z388)</f>
        <v>1658498468.1003001</v>
      </c>
      <c r="AA389" s="64">
        <f>SUM(AA372:AA388)</f>
        <v>4186008712.0325003</v>
      </c>
    </row>
    <row r="390" spans="1:27" ht="24.9" customHeight="1">
      <c r="A390" s="176"/>
      <c r="B390" s="178"/>
      <c r="C390" s="59">
        <v>3</v>
      </c>
      <c r="D390" s="63" t="s">
        <v>900</v>
      </c>
      <c r="E390" s="63">
        <v>79893092.216999993</v>
      </c>
      <c r="F390" s="63">
        <f t="shared" si="98"/>
        <v>-11651464.66</v>
      </c>
      <c r="G390" s="63">
        <v>35853728.463</v>
      </c>
      <c r="H390" s="63">
        <v>4466503.6578000002</v>
      </c>
      <c r="I390" s="63">
        <v>3472404.6203999999</v>
      </c>
      <c r="J390" s="63">
        <v>0</v>
      </c>
      <c r="K390" s="63">
        <f t="shared" si="99"/>
        <v>3472404.6203999999</v>
      </c>
      <c r="L390" s="77">
        <v>105937813.7423</v>
      </c>
      <c r="M390" s="68">
        <f t="shared" si="86"/>
        <v>217972078.04049999</v>
      </c>
      <c r="N390" s="67"/>
      <c r="O390" s="177">
        <v>36</v>
      </c>
      <c r="P390" s="69">
        <v>1</v>
      </c>
      <c r="Q390" s="177" t="s">
        <v>121</v>
      </c>
      <c r="R390" s="63" t="s">
        <v>901</v>
      </c>
      <c r="S390" s="63">
        <v>91659187.602599993</v>
      </c>
      <c r="T390" s="63">
        <v>0</v>
      </c>
      <c r="U390" s="63">
        <v>41134014.622000001</v>
      </c>
      <c r="V390" s="63">
        <v>3920258.7337000002</v>
      </c>
      <c r="W390" s="63">
        <v>3983796.0668000001</v>
      </c>
      <c r="X390" s="63">
        <v>0</v>
      </c>
      <c r="Y390" s="63">
        <f t="shared" si="90"/>
        <v>3983796.0668000001</v>
      </c>
      <c r="Z390" s="63">
        <v>96769260.516900003</v>
      </c>
      <c r="AA390" s="68">
        <f t="shared" si="85"/>
        <v>237466517.542</v>
      </c>
    </row>
    <row r="391" spans="1:27" ht="24.9" customHeight="1">
      <c r="A391" s="176"/>
      <c r="B391" s="178"/>
      <c r="C391" s="59">
        <v>4</v>
      </c>
      <c r="D391" s="63" t="s">
        <v>902</v>
      </c>
      <c r="E391" s="63">
        <v>86672959.894899994</v>
      </c>
      <c r="F391" s="63">
        <f t="shared" si="98"/>
        <v>-11651464.66</v>
      </c>
      <c r="G391" s="63">
        <v>38896338.631200001</v>
      </c>
      <c r="H391" s="63">
        <v>4680947.4656999996</v>
      </c>
      <c r="I391" s="63">
        <v>3767078.9556999998</v>
      </c>
      <c r="J391" s="63">
        <v>0</v>
      </c>
      <c r="K391" s="63">
        <f t="shared" si="99"/>
        <v>3767078.9556999998</v>
      </c>
      <c r="L391" s="77">
        <v>111453379.33930001</v>
      </c>
      <c r="M391" s="68">
        <f t="shared" si="86"/>
        <v>233819239.6268</v>
      </c>
      <c r="N391" s="67"/>
      <c r="O391" s="178"/>
      <c r="P391" s="69">
        <v>2</v>
      </c>
      <c r="Q391" s="178"/>
      <c r="R391" s="63" t="s">
        <v>903</v>
      </c>
      <c r="S391" s="63">
        <v>88749002.305000007</v>
      </c>
      <c r="T391" s="63">
        <v>0</v>
      </c>
      <c r="U391" s="63">
        <v>39828006.924199998</v>
      </c>
      <c r="V391" s="63">
        <v>4288148.7433000002</v>
      </c>
      <c r="W391" s="63">
        <v>3857310.2768999999</v>
      </c>
      <c r="X391" s="63">
        <v>0</v>
      </c>
      <c r="Y391" s="63">
        <f t="shared" si="90"/>
        <v>3857310.2768999999</v>
      </c>
      <c r="Z391" s="63">
        <v>106231513.1221</v>
      </c>
      <c r="AA391" s="68">
        <f t="shared" ref="AA391:AA410" si="102">S391+T391+U391+V391+Y391+Z391</f>
        <v>242953981.37150002</v>
      </c>
    </row>
    <row r="392" spans="1:27" ht="24.9" customHeight="1">
      <c r="A392" s="176"/>
      <c r="B392" s="178"/>
      <c r="C392" s="59">
        <v>5</v>
      </c>
      <c r="D392" s="63" t="s">
        <v>904</v>
      </c>
      <c r="E392" s="63">
        <v>105050480.5927</v>
      </c>
      <c r="F392" s="63">
        <f t="shared" si="98"/>
        <v>-11651464.66</v>
      </c>
      <c r="G392" s="63">
        <v>47143642.855300002</v>
      </c>
      <c r="H392" s="63">
        <v>5408401.0105999997</v>
      </c>
      <c r="I392" s="63">
        <v>4565823.7034999998</v>
      </c>
      <c r="J392" s="63">
        <v>0</v>
      </c>
      <c r="K392" s="63">
        <f t="shared" si="99"/>
        <v>4565823.7034999998</v>
      </c>
      <c r="L392" s="77">
        <v>130163724.8829</v>
      </c>
      <c r="M392" s="68">
        <f t="shared" ref="M392:M413" si="103">E392+F392+G392+H392+K392+L392</f>
        <v>280680608.38499999</v>
      </c>
      <c r="N392" s="67"/>
      <c r="O392" s="178"/>
      <c r="P392" s="69">
        <v>3</v>
      </c>
      <c r="Q392" s="178"/>
      <c r="R392" s="63" t="s">
        <v>905</v>
      </c>
      <c r="S392" s="63">
        <v>104738359.57870001</v>
      </c>
      <c r="T392" s="63">
        <v>0</v>
      </c>
      <c r="U392" s="63">
        <v>47003571.895800002</v>
      </c>
      <c r="V392" s="63">
        <v>4492007.2116999999</v>
      </c>
      <c r="W392" s="63">
        <v>4552257.9442999996</v>
      </c>
      <c r="X392" s="63">
        <v>0</v>
      </c>
      <c r="Y392" s="63">
        <f t="shared" si="90"/>
        <v>4552257.9442999996</v>
      </c>
      <c r="Z392" s="63">
        <v>111474820.2912</v>
      </c>
      <c r="AA392" s="68">
        <f t="shared" si="102"/>
        <v>272261016.9217</v>
      </c>
    </row>
    <row r="393" spans="1:27" ht="24.9" customHeight="1">
      <c r="A393" s="176"/>
      <c r="B393" s="178"/>
      <c r="C393" s="59">
        <v>6</v>
      </c>
      <c r="D393" s="63" t="s">
        <v>906</v>
      </c>
      <c r="E393" s="63">
        <v>83694234.651099995</v>
      </c>
      <c r="F393" s="63">
        <f t="shared" si="98"/>
        <v>-11651464.66</v>
      </c>
      <c r="G393" s="63">
        <v>37559572.1712</v>
      </c>
      <c r="H393" s="63">
        <v>4532818.6659000004</v>
      </c>
      <c r="I393" s="63">
        <v>3637614.2045999998</v>
      </c>
      <c r="J393" s="63">
        <v>0</v>
      </c>
      <c r="K393" s="63">
        <f t="shared" si="99"/>
        <v>3637614.2045999998</v>
      </c>
      <c r="L393" s="77">
        <v>107643457.6629</v>
      </c>
      <c r="M393" s="68">
        <f t="shared" si="103"/>
        <v>225416232.69569999</v>
      </c>
      <c r="N393" s="67"/>
      <c r="O393" s="178"/>
      <c r="P393" s="69">
        <v>4</v>
      </c>
      <c r="Q393" s="178"/>
      <c r="R393" s="63" t="s">
        <v>907</v>
      </c>
      <c r="S393" s="63">
        <v>115600593.1312</v>
      </c>
      <c r="T393" s="63">
        <v>0</v>
      </c>
      <c r="U393" s="63">
        <v>51878230.786600001</v>
      </c>
      <c r="V393" s="63">
        <v>4873574.0734000001</v>
      </c>
      <c r="W393" s="63">
        <v>5024364.7175000003</v>
      </c>
      <c r="X393" s="63">
        <v>0</v>
      </c>
      <c r="Y393" s="63">
        <f t="shared" si="90"/>
        <v>5024364.7175000003</v>
      </c>
      <c r="Z393" s="63">
        <v>121288846.052</v>
      </c>
      <c r="AA393" s="68">
        <f t="shared" si="102"/>
        <v>298665608.76069999</v>
      </c>
    </row>
    <row r="394" spans="1:27" ht="24.9" customHeight="1">
      <c r="A394" s="176"/>
      <c r="B394" s="178"/>
      <c r="C394" s="59">
        <v>7</v>
      </c>
      <c r="D394" s="63" t="s">
        <v>908</v>
      </c>
      <c r="E394" s="63">
        <v>135091598.1074</v>
      </c>
      <c r="F394" s="63">
        <f t="shared" si="98"/>
        <v>-11651464.66</v>
      </c>
      <c r="G394" s="63">
        <v>60625234.8204</v>
      </c>
      <c r="H394" s="63">
        <v>6576399.2352</v>
      </c>
      <c r="I394" s="63">
        <v>5871504.9878000002</v>
      </c>
      <c r="J394" s="63">
        <v>0</v>
      </c>
      <c r="K394" s="63">
        <f t="shared" si="99"/>
        <v>5871504.9878000002</v>
      </c>
      <c r="L394" s="77">
        <v>160205025.1539</v>
      </c>
      <c r="M394" s="68">
        <f t="shared" si="103"/>
        <v>356718297.64469999</v>
      </c>
      <c r="N394" s="67"/>
      <c r="O394" s="178"/>
      <c r="P394" s="69">
        <v>5</v>
      </c>
      <c r="Q394" s="178"/>
      <c r="R394" s="63" t="s">
        <v>909</v>
      </c>
      <c r="S394" s="63">
        <v>100617996.565</v>
      </c>
      <c r="T394" s="63">
        <v>0</v>
      </c>
      <c r="U394" s="63">
        <v>45154471.146799996</v>
      </c>
      <c r="V394" s="63">
        <v>4433524.0357999997</v>
      </c>
      <c r="W394" s="63">
        <v>4373174.0313999997</v>
      </c>
      <c r="X394" s="63">
        <v>0</v>
      </c>
      <c r="Y394" s="63">
        <f t="shared" si="90"/>
        <v>4373174.0313999997</v>
      </c>
      <c r="Z394" s="63">
        <v>109970613.68099999</v>
      </c>
      <c r="AA394" s="68">
        <f t="shared" si="102"/>
        <v>264549779.45999998</v>
      </c>
    </row>
    <row r="395" spans="1:27" ht="24.9" customHeight="1">
      <c r="A395" s="176"/>
      <c r="B395" s="178"/>
      <c r="C395" s="59">
        <v>8</v>
      </c>
      <c r="D395" s="63" t="s">
        <v>910</v>
      </c>
      <c r="E395" s="63">
        <v>92040038.435900003</v>
      </c>
      <c r="F395" s="63">
        <f t="shared" si="98"/>
        <v>-11651464.66</v>
      </c>
      <c r="G395" s="63">
        <v>41304929.553199999</v>
      </c>
      <c r="H395" s="63">
        <v>4838482.7081000004</v>
      </c>
      <c r="I395" s="63">
        <v>4000349.0397000001</v>
      </c>
      <c r="J395" s="63">
        <v>0</v>
      </c>
      <c r="K395" s="63">
        <f t="shared" si="99"/>
        <v>4000349.0397000001</v>
      </c>
      <c r="L395" s="77">
        <v>115505237.8274</v>
      </c>
      <c r="M395" s="68">
        <f t="shared" si="103"/>
        <v>246037572.90430003</v>
      </c>
      <c r="N395" s="67"/>
      <c r="O395" s="178"/>
      <c r="P395" s="69">
        <v>6</v>
      </c>
      <c r="Q395" s="178"/>
      <c r="R395" s="63" t="s">
        <v>911</v>
      </c>
      <c r="S395" s="63">
        <v>139713885.56290001</v>
      </c>
      <c r="T395" s="63">
        <v>0</v>
      </c>
      <c r="U395" s="63">
        <v>62699584.863799997</v>
      </c>
      <c r="V395" s="63">
        <v>5906098.0900999997</v>
      </c>
      <c r="W395" s="63">
        <v>6072404.1128000002</v>
      </c>
      <c r="X395" s="63">
        <v>0</v>
      </c>
      <c r="Y395" s="63">
        <f t="shared" si="90"/>
        <v>6072404.1128000002</v>
      </c>
      <c r="Z395" s="63">
        <v>147845704.93239999</v>
      </c>
      <c r="AA395" s="68">
        <f t="shared" si="102"/>
        <v>362237677.56199998</v>
      </c>
    </row>
    <row r="396" spans="1:27" ht="24.9" customHeight="1">
      <c r="A396" s="176"/>
      <c r="B396" s="178"/>
      <c r="C396" s="59">
        <v>9</v>
      </c>
      <c r="D396" s="63" t="s">
        <v>912</v>
      </c>
      <c r="E396" s="63">
        <v>98939468.575299993</v>
      </c>
      <c r="F396" s="63">
        <f t="shared" si="98"/>
        <v>-11651464.66</v>
      </c>
      <c r="G396" s="63">
        <v>44401195.924999997</v>
      </c>
      <c r="H396" s="63">
        <v>4982102.0214</v>
      </c>
      <c r="I396" s="63">
        <v>4300219.9349999996</v>
      </c>
      <c r="J396" s="63">
        <v>0</v>
      </c>
      <c r="K396" s="63">
        <f t="shared" si="99"/>
        <v>4300219.9349999996</v>
      </c>
      <c r="L396" s="77">
        <v>119199174.0209</v>
      </c>
      <c r="M396" s="68">
        <f t="shared" si="103"/>
        <v>260170695.81760001</v>
      </c>
      <c r="N396" s="67"/>
      <c r="O396" s="178"/>
      <c r="P396" s="69">
        <v>7</v>
      </c>
      <c r="Q396" s="178"/>
      <c r="R396" s="63" t="s">
        <v>913</v>
      </c>
      <c r="S396" s="63">
        <v>106106634.71969999</v>
      </c>
      <c r="T396" s="63">
        <v>0</v>
      </c>
      <c r="U396" s="63">
        <v>47617614.537100002</v>
      </c>
      <c r="V396" s="63">
        <v>5066896.6666000001</v>
      </c>
      <c r="W396" s="63">
        <v>4611727.4776999997</v>
      </c>
      <c r="X396" s="63">
        <v>0</v>
      </c>
      <c r="Y396" s="63">
        <f t="shared" si="90"/>
        <v>4611727.4776999997</v>
      </c>
      <c r="Z396" s="63">
        <v>126261167.0289</v>
      </c>
      <c r="AA396" s="68">
        <f t="shared" si="102"/>
        <v>289664040.42999995</v>
      </c>
    </row>
    <row r="397" spans="1:27" ht="24.9" customHeight="1">
      <c r="A397" s="176"/>
      <c r="B397" s="178"/>
      <c r="C397" s="59">
        <v>10</v>
      </c>
      <c r="D397" s="63" t="s">
        <v>914</v>
      </c>
      <c r="E397" s="63">
        <v>99632412.581900001</v>
      </c>
      <c r="F397" s="63">
        <f t="shared" si="98"/>
        <v>-11651464.66</v>
      </c>
      <c r="G397" s="63">
        <v>44712169.321699999</v>
      </c>
      <c r="H397" s="63">
        <v>5167477.3661000002</v>
      </c>
      <c r="I397" s="63">
        <v>4330337.4571000002</v>
      </c>
      <c r="J397" s="63">
        <v>0</v>
      </c>
      <c r="K397" s="63">
        <f t="shared" si="99"/>
        <v>4330337.4571000002</v>
      </c>
      <c r="L397" s="77">
        <v>123967089.1376</v>
      </c>
      <c r="M397" s="68">
        <f t="shared" si="103"/>
        <v>266158021.20440003</v>
      </c>
      <c r="N397" s="67"/>
      <c r="O397" s="178"/>
      <c r="P397" s="69">
        <v>8</v>
      </c>
      <c r="Q397" s="178"/>
      <c r="R397" s="63" t="s">
        <v>827</v>
      </c>
      <c r="S397" s="63">
        <v>96267608.418899998</v>
      </c>
      <c r="T397" s="63">
        <v>0</v>
      </c>
      <c r="U397" s="63">
        <v>43202141.715400003</v>
      </c>
      <c r="V397" s="63">
        <v>4219838.6789999995</v>
      </c>
      <c r="W397" s="63">
        <v>4184092.5041</v>
      </c>
      <c r="X397" s="63">
        <v>0</v>
      </c>
      <c r="Y397" s="63">
        <f t="shared" si="90"/>
        <v>4184092.5041</v>
      </c>
      <c r="Z397" s="63">
        <v>104474555.6972</v>
      </c>
      <c r="AA397" s="68">
        <f t="shared" si="102"/>
        <v>252348237.01459998</v>
      </c>
    </row>
    <row r="398" spans="1:27" ht="24.9" customHeight="1">
      <c r="A398" s="176"/>
      <c r="B398" s="178"/>
      <c r="C398" s="59">
        <v>11</v>
      </c>
      <c r="D398" s="63" t="s">
        <v>915</v>
      </c>
      <c r="E398" s="63">
        <v>92345476.702600002</v>
      </c>
      <c r="F398" s="63">
        <f t="shared" si="98"/>
        <v>-11651464.66</v>
      </c>
      <c r="G398" s="63">
        <v>41442001.487400003</v>
      </c>
      <c r="H398" s="63">
        <v>4370328.7592000002</v>
      </c>
      <c r="I398" s="63">
        <v>4013624.3456999999</v>
      </c>
      <c r="J398" s="63">
        <v>0</v>
      </c>
      <c r="K398" s="63">
        <f t="shared" si="99"/>
        <v>4013624.3456999999</v>
      </c>
      <c r="L398" s="77">
        <v>103464163.57099999</v>
      </c>
      <c r="M398" s="68">
        <f t="shared" si="103"/>
        <v>233984130.20590001</v>
      </c>
      <c r="N398" s="67"/>
      <c r="O398" s="178"/>
      <c r="P398" s="69">
        <v>9</v>
      </c>
      <c r="Q398" s="178"/>
      <c r="R398" s="63" t="s">
        <v>916</v>
      </c>
      <c r="S398" s="63">
        <v>104068007.0517</v>
      </c>
      <c r="T398" s="63">
        <v>0</v>
      </c>
      <c r="U398" s="63">
        <v>46702736.907399997</v>
      </c>
      <c r="V398" s="63">
        <v>4485568.6212999998</v>
      </c>
      <c r="W398" s="63">
        <v>4523122.3187999995</v>
      </c>
      <c r="X398" s="63">
        <v>0</v>
      </c>
      <c r="Y398" s="63">
        <f t="shared" si="90"/>
        <v>4523122.3187999995</v>
      </c>
      <c r="Z398" s="63">
        <v>111309217.6181</v>
      </c>
      <c r="AA398" s="68">
        <f t="shared" si="102"/>
        <v>271088652.51730001</v>
      </c>
    </row>
    <row r="399" spans="1:27" ht="24.9" customHeight="1">
      <c r="A399" s="176"/>
      <c r="B399" s="178"/>
      <c r="C399" s="59">
        <v>12</v>
      </c>
      <c r="D399" s="63" t="s">
        <v>917</v>
      </c>
      <c r="E399" s="63">
        <v>90469377.766800001</v>
      </c>
      <c r="F399" s="63">
        <f t="shared" si="98"/>
        <v>-11651464.66</v>
      </c>
      <c r="G399" s="63">
        <v>40600062.091300003</v>
      </c>
      <c r="H399" s="63">
        <v>4763132.2389000002</v>
      </c>
      <c r="I399" s="63">
        <v>3932083.1957</v>
      </c>
      <c r="J399" s="63">
        <v>0</v>
      </c>
      <c r="K399" s="63">
        <f t="shared" si="99"/>
        <v>3932083.1957</v>
      </c>
      <c r="L399" s="77">
        <v>113567198.8625</v>
      </c>
      <c r="M399" s="68">
        <f t="shared" si="103"/>
        <v>241680389.49520001</v>
      </c>
      <c r="N399" s="67"/>
      <c r="O399" s="178"/>
      <c r="P399" s="69">
        <v>10</v>
      </c>
      <c r="Q399" s="178"/>
      <c r="R399" s="63" t="s">
        <v>918</v>
      </c>
      <c r="S399" s="63">
        <v>137361282.2263</v>
      </c>
      <c r="T399" s="63">
        <v>0</v>
      </c>
      <c r="U399" s="63">
        <v>61643803.958700001</v>
      </c>
      <c r="V399" s="63">
        <v>5153731.0749000004</v>
      </c>
      <c r="W399" s="63">
        <v>5970152.5855999999</v>
      </c>
      <c r="X399" s="63">
        <v>0</v>
      </c>
      <c r="Y399" s="63">
        <f t="shared" si="90"/>
        <v>5970152.5855999999</v>
      </c>
      <c r="Z399" s="63">
        <v>128494576.7026</v>
      </c>
      <c r="AA399" s="68">
        <f t="shared" si="102"/>
        <v>338623546.54809999</v>
      </c>
    </row>
    <row r="400" spans="1:27" ht="24.9" customHeight="1">
      <c r="A400" s="176"/>
      <c r="B400" s="178"/>
      <c r="C400" s="59">
        <v>13</v>
      </c>
      <c r="D400" s="63" t="s">
        <v>919</v>
      </c>
      <c r="E400" s="63">
        <v>94527708.906100005</v>
      </c>
      <c r="F400" s="63">
        <f t="shared" si="98"/>
        <v>-11651464.66</v>
      </c>
      <c r="G400" s="63">
        <v>42421324.714199997</v>
      </c>
      <c r="H400" s="63">
        <v>4863932.0405000001</v>
      </c>
      <c r="I400" s="63">
        <v>4108471.0085999998</v>
      </c>
      <c r="J400" s="63">
        <v>0</v>
      </c>
      <c r="K400" s="63">
        <f t="shared" si="99"/>
        <v>4108471.0085999998</v>
      </c>
      <c r="L400" s="77">
        <v>116159803.06649999</v>
      </c>
      <c r="M400" s="68">
        <f t="shared" si="103"/>
        <v>250429775.07590002</v>
      </c>
      <c r="N400" s="67"/>
      <c r="O400" s="178"/>
      <c r="P400" s="69">
        <v>11</v>
      </c>
      <c r="Q400" s="178"/>
      <c r="R400" s="63" t="s">
        <v>920</v>
      </c>
      <c r="S400" s="63">
        <v>85765632.889799997</v>
      </c>
      <c r="T400" s="63">
        <v>0</v>
      </c>
      <c r="U400" s="63">
        <v>38489156.293300003</v>
      </c>
      <c r="V400" s="63">
        <v>3865592.5454000002</v>
      </c>
      <c r="W400" s="63">
        <v>3727643.6754999999</v>
      </c>
      <c r="X400" s="63">
        <v>0</v>
      </c>
      <c r="Y400" s="63">
        <f t="shared" ref="Y400:Y412" si="104">W400-X400</f>
        <v>3727643.6754999999</v>
      </c>
      <c r="Z400" s="63">
        <v>95363228.090599999</v>
      </c>
      <c r="AA400" s="68">
        <f t="shared" si="102"/>
        <v>227211253.4946</v>
      </c>
    </row>
    <row r="401" spans="1:27" ht="24.9" customHeight="1">
      <c r="A401" s="176"/>
      <c r="B401" s="178"/>
      <c r="C401" s="59">
        <v>14</v>
      </c>
      <c r="D401" s="63" t="s">
        <v>921</v>
      </c>
      <c r="E401" s="63">
        <v>84319140.525000006</v>
      </c>
      <c r="F401" s="63">
        <f t="shared" si="98"/>
        <v>-11651464.66</v>
      </c>
      <c r="G401" s="63">
        <v>37840012.005099997</v>
      </c>
      <c r="H401" s="63">
        <v>4463642.9780999999</v>
      </c>
      <c r="I401" s="63">
        <v>3664774.5759000001</v>
      </c>
      <c r="J401" s="63">
        <v>0</v>
      </c>
      <c r="K401" s="63">
        <f t="shared" si="99"/>
        <v>3664774.5759000001</v>
      </c>
      <c r="L401" s="77">
        <v>105864236.1142</v>
      </c>
      <c r="M401" s="68">
        <f t="shared" si="103"/>
        <v>224500341.53830001</v>
      </c>
      <c r="N401" s="67"/>
      <c r="O401" s="178"/>
      <c r="P401" s="69">
        <v>12</v>
      </c>
      <c r="Q401" s="178"/>
      <c r="R401" s="63" t="s">
        <v>922</v>
      </c>
      <c r="S401" s="63">
        <v>99060723.5748</v>
      </c>
      <c r="T401" s="63">
        <v>0</v>
      </c>
      <c r="U401" s="63">
        <v>44455611.691200003</v>
      </c>
      <c r="V401" s="63">
        <v>4521232.3115999997</v>
      </c>
      <c r="W401" s="63">
        <v>4305490.0579000004</v>
      </c>
      <c r="X401" s="63">
        <v>0</v>
      </c>
      <c r="Y401" s="63">
        <f t="shared" si="104"/>
        <v>4305490.0579000004</v>
      </c>
      <c r="Z401" s="63">
        <v>112226499.5177</v>
      </c>
      <c r="AA401" s="68">
        <f t="shared" si="102"/>
        <v>264569557.15320003</v>
      </c>
    </row>
    <row r="402" spans="1:27" ht="24.9" customHeight="1">
      <c r="A402" s="176"/>
      <c r="B402" s="178"/>
      <c r="C402" s="59">
        <v>15</v>
      </c>
      <c r="D402" s="63" t="s">
        <v>923</v>
      </c>
      <c r="E402" s="63">
        <v>83879142.854300007</v>
      </c>
      <c r="F402" s="63">
        <f t="shared" si="98"/>
        <v>-11651464.66</v>
      </c>
      <c r="G402" s="63">
        <v>37642553.669600002</v>
      </c>
      <c r="H402" s="63">
        <v>4084367.9578</v>
      </c>
      <c r="I402" s="63">
        <v>3645650.8957000002</v>
      </c>
      <c r="J402" s="63">
        <v>0</v>
      </c>
      <c r="K402" s="63">
        <f t="shared" si="99"/>
        <v>3645650.8957000002</v>
      </c>
      <c r="L402" s="77">
        <v>96109157.271500006</v>
      </c>
      <c r="M402" s="68">
        <f t="shared" si="103"/>
        <v>213709407.98890001</v>
      </c>
      <c r="N402" s="67"/>
      <c r="O402" s="178"/>
      <c r="P402" s="69">
        <v>13</v>
      </c>
      <c r="Q402" s="178"/>
      <c r="R402" s="63" t="s">
        <v>924</v>
      </c>
      <c r="S402" s="63">
        <v>104951580.0983</v>
      </c>
      <c r="T402" s="63">
        <v>0</v>
      </c>
      <c r="U402" s="63">
        <v>47099259.149899997</v>
      </c>
      <c r="V402" s="63">
        <v>4940276.5510999998</v>
      </c>
      <c r="W402" s="63">
        <v>4561525.1774000004</v>
      </c>
      <c r="X402" s="63">
        <v>0</v>
      </c>
      <c r="Y402" s="63">
        <f t="shared" si="104"/>
        <v>4561525.1774000004</v>
      </c>
      <c r="Z402" s="63">
        <v>123004455.8185</v>
      </c>
      <c r="AA402" s="68">
        <f t="shared" si="102"/>
        <v>284557096.79519999</v>
      </c>
    </row>
    <row r="403" spans="1:27" ht="24.9" customHeight="1">
      <c r="A403" s="176"/>
      <c r="B403" s="178"/>
      <c r="C403" s="59">
        <v>16</v>
      </c>
      <c r="D403" s="63" t="s">
        <v>925</v>
      </c>
      <c r="E403" s="63">
        <v>90654133.671499997</v>
      </c>
      <c r="F403" s="63">
        <f t="shared" si="98"/>
        <v>-11651464.66</v>
      </c>
      <c r="G403" s="63">
        <v>40682975.2425</v>
      </c>
      <c r="H403" s="63">
        <v>4781170.1849999996</v>
      </c>
      <c r="I403" s="63">
        <v>3940113.2673999998</v>
      </c>
      <c r="J403" s="63">
        <v>0</v>
      </c>
      <c r="K403" s="63">
        <f t="shared" si="99"/>
        <v>3940113.2673999998</v>
      </c>
      <c r="L403" s="77">
        <v>114031140.7941</v>
      </c>
      <c r="M403" s="68">
        <f t="shared" si="103"/>
        <v>242438068.50050002</v>
      </c>
      <c r="N403" s="67"/>
      <c r="O403" s="179"/>
      <c r="P403" s="69">
        <v>14</v>
      </c>
      <c r="Q403" s="179"/>
      <c r="R403" s="63" t="s">
        <v>926</v>
      </c>
      <c r="S403" s="63">
        <v>115909258.61229999</v>
      </c>
      <c r="T403" s="63">
        <v>0</v>
      </c>
      <c r="U403" s="63">
        <v>52016751.002099998</v>
      </c>
      <c r="V403" s="63">
        <v>5169699.7685000002</v>
      </c>
      <c r="W403" s="63">
        <v>5037780.2884999998</v>
      </c>
      <c r="X403" s="63">
        <v>0</v>
      </c>
      <c r="Y403" s="63">
        <f t="shared" si="104"/>
        <v>5037780.2884999998</v>
      </c>
      <c r="Z403" s="63">
        <v>128905296.7765</v>
      </c>
      <c r="AA403" s="68">
        <f t="shared" si="102"/>
        <v>307038786.4479</v>
      </c>
    </row>
    <row r="404" spans="1:27" ht="24.9" customHeight="1">
      <c r="A404" s="176"/>
      <c r="B404" s="178"/>
      <c r="C404" s="59">
        <v>17</v>
      </c>
      <c r="D404" s="63" t="s">
        <v>927</v>
      </c>
      <c r="E404" s="63">
        <v>103520736.2817</v>
      </c>
      <c r="F404" s="63">
        <f t="shared" si="98"/>
        <v>-11651464.66</v>
      </c>
      <c r="G404" s="63">
        <v>46457137.4815</v>
      </c>
      <c r="H404" s="63">
        <v>5449373.8586999997</v>
      </c>
      <c r="I404" s="63">
        <v>4499336.2128999997</v>
      </c>
      <c r="J404" s="63">
        <v>0</v>
      </c>
      <c r="K404" s="63">
        <f t="shared" si="99"/>
        <v>4499336.2128999997</v>
      </c>
      <c r="L404" s="77">
        <v>131217560.075</v>
      </c>
      <c r="M404" s="68">
        <f t="shared" si="103"/>
        <v>279492679.24980003</v>
      </c>
      <c r="N404" s="67"/>
      <c r="O404" s="59"/>
      <c r="P404" s="172" t="s">
        <v>928</v>
      </c>
      <c r="Q404" s="173"/>
      <c r="R404" s="64"/>
      <c r="S404" s="64">
        <f t="shared" ref="S404:W404" si="105">SUM(S390:S403)</f>
        <v>1490569752.3371999</v>
      </c>
      <c r="T404" s="64">
        <f t="shared" si="105"/>
        <v>0</v>
      </c>
      <c r="U404" s="64">
        <f t="shared" si="105"/>
        <v>668924955.49430001</v>
      </c>
      <c r="V404" s="64">
        <f t="shared" si="105"/>
        <v>65336447.106399998</v>
      </c>
      <c r="W404" s="64">
        <f t="shared" si="105"/>
        <v>64784841.235200003</v>
      </c>
      <c r="X404" s="64">
        <f t="shared" ref="X404:AA404" si="106">SUM(X390:X403)</f>
        <v>0</v>
      </c>
      <c r="Y404" s="64">
        <f t="shared" si="104"/>
        <v>64784841.235200003</v>
      </c>
      <c r="Z404" s="64">
        <f t="shared" si="106"/>
        <v>1623619755.8456998</v>
      </c>
      <c r="AA404" s="64">
        <f t="shared" si="106"/>
        <v>3913235752.0187998</v>
      </c>
    </row>
    <row r="405" spans="1:27" ht="24.9" customHeight="1">
      <c r="A405" s="176"/>
      <c r="B405" s="178"/>
      <c r="C405" s="59">
        <v>18</v>
      </c>
      <c r="D405" s="63" t="s">
        <v>929</v>
      </c>
      <c r="E405" s="63">
        <v>124460048.5385</v>
      </c>
      <c r="F405" s="63">
        <f t="shared" si="98"/>
        <v>-11651464.66</v>
      </c>
      <c r="G405" s="63">
        <v>55854100.285400003</v>
      </c>
      <c r="H405" s="63">
        <v>6108814.1245999997</v>
      </c>
      <c r="I405" s="63">
        <v>5409424.4648000002</v>
      </c>
      <c r="J405" s="63">
        <v>0</v>
      </c>
      <c r="K405" s="63">
        <f t="shared" si="99"/>
        <v>5409424.4648000002</v>
      </c>
      <c r="L405" s="77">
        <v>148178581.60749999</v>
      </c>
      <c r="M405" s="68">
        <f t="shared" si="103"/>
        <v>328359504.36080003</v>
      </c>
      <c r="N405" s="67"/>
      <c r="O405" s="177">
        <v>37</v>
      </c>
      <c r="P405" s="69">
        <v>1</v>
      </c>
      <c r="Q405" s="177" t="s">
        <v>930</v>
      </c>
      <c r="R405" s="63" t="s">
        <v>931</v>
      </c>
      <c r="S405" s="63">
        <v>76566267.255400002</v>
      </c>
      <c r="T405" s="63">
        <v>0</v>
      </c>
      <c r="U405" s="63">
        <v>34360744.8332</v>
      </c>
      <c r="V405" s="63">
        <v>11546475.544199999</v>
      </c>
      <c r="W405" s="63">
        <v>3327810.3626999999</v>
      </c>
      <c r="X405" s="63">
        <v>0</v>
      </c>
      <c r="Y405" s="63">
        <f t="shared" si="104"/>
        <v>3327810.3626999999</v>
      </c>
      <c r="Z405" s="63">
        <v>630658473.43060005</v>
      </c>
      <c r="AA405" s="68">
        <f t="shared" si="102"/>
        <v>756459771.42610002</v>
      </c>
    </row>
    <row r="406" spans="1:27" ht="24.9" customHeight="1">
      <c r="A406" s="176"/>
      <c r="B406" s="178"/>
      <c r="C406" s="59">
        <v>19</v>
      </c>
      <c r="D406" s="63" t="s">
        <v>932</v>
      </c>
      <c r="E406" s="63">
        <v>85569357.915000007</v>
      </c>
      <c r="F406" s="63">
        <f t="shared" si="98"/>
        <v>-11651464.66</v>
      </c>
      <c r="G406" s="63">
        <v>38401073.713699996</v>
      </c>
      <c r="H406" s="63">
        <v>4640782.5329</v>
      </c>
      <c r="I406" s="63">
        <v>3719112.9487999999</v>
      </c>
      <c r="J406" s="63">
        <v>0</v>
      </c>
      <c r="K406" s="63">
        <f t="shared" si="99"/>
        <v>3719112.9487999999</v>
      </c>
      <c r="L406" s="77">
        <v>110420323.99600001</v>
      </c>
      <c r="M406" s="68">
        <f t="shared" si="103"/>
        <v>231099186.44640002</v>
      </c>
      <c r="N406" s="67"/>
      <c r="O406" s="178"/>
      <c r="P406" s="69">
        <v>2</v>
      </c>
      <c r="Q406" s="178"/>
      <c r="R406" s="63" t="s">
        <v>933</v>
      </c>
      <c r="S406" s="63">
        <v>195455557.70860001</v>
      </c>
      <c r="T406" s="63">
        <v>0</v>
      </c>
      <c r="U406" s="63">
        <v>87714848.658500001</v>
      </c>
      <c r="V406" s="63">
        <v>17483193.915899999</v>
      </c>
      <c r="W406" s="63">
        <v>8495112.1910999995</v>
      </c>
      <c r="X406" s="63">
        <v>0</v>
      </c>
      <c r="Y406" s="63">
        <f t="shared" si="104"/>
        <v>8495112.1910999995</v>
      </c>
      <c r="Z406" s="63">
        <v>783352831.58860004</v>
      </c>
      <c r="AA406" s="68">
        <f t="shared" si="102"/>
        <v>1092501544.0627</v>
      </c>
    </row>
    <row r="407" spans="1:27" ht="24.9" customHeight="1">
      <c r="A407" s="176"/>
      <c r="B407" s="178"/>
      <c r="C407" s="59">
        <v>20</v>
      </c>
      <c r="D407" s="63" t="s">
        <v>934</v>
      </c>
      <c r="E407" s="63">
        <v>82451775.411500007</v>
      </c>
      <c r="F407" s="63">
        <f t="shared" si="98"/>
        <v>-11651464.66</v>
      </c>
      <c r="G407" s="63">
        <v>37001992.098099999</v>
      </c>
      <c r="H407" s="63">
        <v>4392150.7166999998</v>
      </c>
      <c r="I407" s="63">
        <v>3583613.0252</v>
      </c>
      <c r="J407" s="63">
        <v>0</v>
      </c>
      <c r="K407" s="63">
        <f t="shared" si="99"/>
        <v>3583613.0252</v>
      </c>
      <c r="L407" s="77">
        <v>104025431.52949999</v>
      </c>
      <c r="M407" s="68">
        <f t="shared" si="103"/>
        <v>219803498.12099999</v>
      </c>
      <c r="N407" s="67"/>
      <c r="O407" s="178"/>
      <c r="P407" s="69">
        <v>3</v>
      </c>
      <c r="Q407" s="178"/>
      <c r="R407" s="63" t="s">
        <v>935</v>
      </c>
      <c r="S407" s="63">
        <v>110094770.6384</v>
      </c>
      <c r="T407" s="63">
        <v>0</v>
      </c>
      <c r="U407" s="63">
        <v>49407375.558300003</v>
      </c>
      <c r="V407" s="63">
        <v>12937837.621300001</v>
      </c>
      <c r="W407" s="63">
        <v>4785064.3859000001</v>
      </c>
      <c r="X407" s="63">
        <v>0</v>
      </c>
      <c r="Y407" s="63">
        <f t="shared" si="104"/>
        <v>4785064.3859000001</v>
      </c>
      <c r="Z407" s="63">
        <v>666444765.79320002</v>
      </c>
      <c r="AA407" s="68">
        <f t="shared" si="102"/>
        <v>843669813.9971</v>
      </c>
    </row>
    <row r="408" spans="1:27" ht="24.9" customHeight="1">
      <c r="A408" s="176"/>
      <c r="B408" s="178"/>
      <c r="C408" s="59">
        <v>21</v>
      </c>
      <c r="D408" s="63" t="s">
        <v>936</v>
      </c>
      <c r="E408" s="63">
        <v>120133088.74240001</v>
      </c>
      <c r="F408" s="63">
        <f t="shared" si="98"/>
        <v>-11651464.66</v>
      </c>
      <c r="G408" s="63">
        <v>53912284.825599998</v>
      </c>
      <c r="H408" s="63">
        <v>6137387.9457999999</v>
      </c>
      <c r="I408" s="63">
        <v>5221361.2071000002</v>
      </c>
      <c r="J408" s="63">
        <v>0</v>
      </c>
      <c r="K408" s="63">
        <f t="shared" si="99"/>
        <v>5221361.2071000002</v>
      </c>
      <c r="L408" s="77">
        <v>148913509.73140001</v>
      </c>
      <c r="M408" s="68">
        <f t="shared" si="103"/>
        <v>322666167.79229999</v>
      </c>
      <c r="N408" s="67"/>
      <c r="O408" s="178"/>
      <c r="P408" s="69">
        <v>4</v>
      </c>
      <c r="Q408" s="178"/>
      <c r="R408" s="63" t="s">
        <v>937</v>
      </c>
      <c r="S408" s="63">
        <v>94352678.027400002</v>
      </c>
      <c r="T408" s="63">
        <v>0</v>
      </c>
      <c r="U408" s="63">
        <v>42342775.875600003</v>
      </c>
      <c r="V408" s="63">
        <v>12365322.448100001</v>
      </c>
      <c r="W408" s="63">
        <v>4100863.6170999999</v>
      </c>
      <c r="X408" s="63">
        <v>0</v>
      </c>
      <c r="Y408" s="63">
        <f t="shared" si="104"/>
        <v>4100863.6170999999</v>
      </c>
      <c r="Z408" s="63">
        <v>651719486.3664</v>
      </c>
      <c r="AA408" s="68">
        <f t="shared" si="102"/>
        <v>804881126.33459997</v>
      </c>
    </row>
    <row r="409" spans="1:27" ht="24.9" customHeight="1">
      <c r="A409" s="176"/>
      <c r="B409" s="178"/>
      <c r="C409" s="59">
        <v>22</v>
      </c>
      <c r="D409" s="63" t="s">
        <v>938</v>
      </c>
      <c r="E409" s="63">
        <v>79953237.9727</v>
      </c>
      <c r="F409" s="63">
        <f t="shared" si="98"/>
        <v>-11651464.66</v>
      </c>
      <c r="G409" s="63">
        <v>35880720.153200001</v>
      </c>
      <c r="H409" s="63">
        <v>4289751.5725999996</v>
      </c>
      <c r="I409" s="63">
        <v>3475018.7437999998</v>
      </c>
      <c r="J409" s="63">
        <v>0</v>
      </c>
      <c r="K409" s="63">
        <f t="shared" si="99"/>
        <v>3475018.7437999998</v>
      </c>
      <c r="L409" s="77">
        <v>101391691.70630001</v>
      </c>
      <c r="M409" s="68">
        <f t="shared" si="103"/>
        <v>213338955.48860002</v>
      </c>
      <c r="N409" s="67"/>
      <c r="O409" s="178"/>
      <c r="P409" s="69">
        <v>5</v>
      </c>
      <c r="Q409" s="178"/>
      <c r="R409" s="63" t="s">
        <v>939</v>
      </c>
      <c r="S409" s="63">
        <v>89651087.620399997</v>
      </c>
      <c r="T409" s="63">
        <v>0</v>
      </c>
      <c r="U409" s="63">
        <v>40232836.942000002</v>
      </c>
      <c r="V409" s="63">
        <v>11867358.072799999</v>
      </c>
      <c r="W409" s="63">
        <v>3896517.7368999999</v>
      </c>
      <c r="X409" s="63">
        <v>0</v>
      </c>
      <c r="Y409" s="63">
        <f t="shared" si="104"/>
        <v>3896517.7368999999</v>
      </c>
      <c r="Z409" s="63">
        <v>638911678.09500003</v>
      </c>
      <c r="AA409" s="68">
        <f t="shared" si="102"/>
        <v>784559478.46710002</v>
      </c>
    </row>
    <row r="410" spans="1:27" ht="24.9" customHeight="1">
      <c r="A410" s="176"/>
      <c r="B410" s="178"/>
      <c r="C410" s="59">
        <v>23</v>
      </c>
      <c r="D410" s="63" t="s">
        <v>940</v>
      </c>
      <c r="E410" s="63">
        <v>80689195.251300007</v>
      </c>
      <c r="F410" s="63">
        <f t="shared" si="98"/>
        <v>-11651464.66</v>
      </c>
      <c r="G410" s="63">
        <v>36210996.672700003</v>
      </c>
      <c r="H410" s="63">
        <v>4251243.6904999996</v>
      </c>
      <c r="I410" s="63">
        <v>3507005.7577</v>
      </c>
      <c r="J410" s="63">
        <v>0</v>
      </c>
      <c r="K410" s="63">
        <f t="shared" si="99"/>
        <v>3507005.7577</v>
      </c>
      <c r="L410" s="77">
        <v>100401256.2572</v>
      </c>
      <c r="M410" s="68">
        <f t="shared" si="103"/>
        <v>213408232.96940002</v>
      </c>
      <c r="N410" s="67"/>
      <c r="O410" s="179"/>
      <c r="P410" s="69">
        <v>6</v>
      </c>
      <c r="Q410" s="179"/>
      <c r="R410" s="63" t="s">
        <v>941</v>
      </c>
      <c r="S410" s="63">
        <v>92218511.111000001</v>
      </c>
      <c r="T410" s="63">
        <v>0</v>
      </c>
      <c r="U410" s="63">
        <v>41385022.971199997</v>
      </c>
      <c r="V410" s="63">
        <v>11772304.3628</v>
      </c>
      <c r="W410" s="63">
        <v>4008106.0224000001</v>
      </c>
      <c r="X410" s="63">
        <v>0</v>
      </c>
      <c r="Y410" s="63">
        <f t="shared" si="104"/>
        <v>4008106.0224000001</v>
      </c>
      <c r="Z410" s="63">
        <v>636466865.2651</v>
      </c>
      <c r="AA410" s="68">
        <f t="shared" si="102"/>
        <v>785850809.73249996</v>
      </c>
    </row>
    <row r="411" spans="1:27" ht="24.9" customHeight="1">
      <c r="A411" s="176"/>
      <c r="B411" s="178"/>
      <c r="C411" s="59">
        <v>24</v>
      </c>
      <c r="D411" s="63" t="s">
        <v>942</v>
      </c>
      <c r="E411" s="63">
        <v>104098770.51279999</v>
      </c>
      <c r="F411" s="63">
        <f t="shared" si="98"/>
        <v>-11651464.66</v>
      </c>
      <c r="G411" s="63">
        <v>46716542.6664</v>
      </c>
      <c r="H411" s="63">
        <v>5306851.0018999996</v>
      </c>
      <c r="I411" s="63">
        <v>4524459.3953999998</v>
      </c>
      <c r="J411" s="63">
        <v>0</v>
      </c>
      <c r="K411" s="63">
        <f t="shared" si="99"/>
        <v>4524459.3953999998</v>
      </c>
      <c r="L411" s="77">
        <v>127551825.1049</v>
      </c>
      <c r="M411" s="68">
        <f t="shared" si="103"/>
        <v>276546984.02139997</v>
      </c>
      <c r="N411" s="67"/>
      <c r="O411" s="59"/>
      <c r="P411" s="172" t="s">
        <v>943</v>
      </c>
      <c r="Q411" s="173"/>
      <c r="R411" s="87"/>
      <c r="S411" s="87">
        <f>SUM(S405:S410)</f>
        <v>658338872.36120009</v>
      </c>
      <c r="T411" s="87">
        <f t="shared" ref="T411:W411" si="107">SUM(T405:T410)</f>
        <v>0</v>
      </c>
      <c r="U411" s="87">
        <f t="shared" si="107"/>
        <v>295443604.83880001</v>
      </c>
      <c r="V411" s="87">
        <f t="shared" si="107"/>
        <v>77972491.965100005</v>
      </c>
      <c r="W411" s="87">
        <f t="shared" si="107"/>
        <v>28613474.316100001</v>
      </c>
      <c r="X411" s="87">
        <f t="shared" ref="X411" si="108">SUM(X405:X410)</f>
        <v>0</v>
      </c>
      <c r="Y411" s="64">
        <f t="shared" si="104"/>
        <v>28613474.316100001</v>
      </c>
      <c r="Z411" s="87">
        <f>SUM(Z405:Z410)</f>
        <v>4007554100.5388999</v>
      </c>
      <c r="AA411" s="87">
        <f>SUM(AA405:AA410)</f>
        <v>5067922544.0200996</v>
      </c>
    </row>
    <row r="412" spans="1:27" ht="24.9" customHeight="1">
      <c r="A412" s="176"/>
      <c r="B412" s="178"/>
      <c r="C412" s="59">
        <v>25</v>
      </c>
      <c r="D412" s="63" t="s">
        <v>944</v>
      </c>
      <c r="E412" s="63">
        <v>106365860.9575</v>
      </c>
      <c r="F412" s="63">
        <f t="shared" si="98"/>
        <v>-11651464.66</v>
      </c>
      <c r="G412" s="63">
        <v>47733947.838100001</v>
      </c>
      <c r="H412" s="63">
        <v>5564048.3693000004</v>
      </c>
      <c r="I412" s="63">
        <v>4622994.2637999998</v>
      </c>
      <c r="J412" s="63">
        <v>0</v>
      </c>
      <c r="K412" s="63">
        <f t="shared" si="99"/>
        <v>4622994.2637999998</v>
      </c>
      <c r="L412" s="77">
        <v>134167026.37720001</v>
      </c>
      <c r="M412" s="68">
        <f t="shared" si="103"/>
        <v>286802413.14590001</v>
      </c>
      <c r="N412" s="67"/>
      <c r="O412" s="171" t="s">
        <v>945</v>
      </c>
      <c r="P412" s="172"/>
      <c r="Q412" s="173"/>
      <c r="R412" s="88"/>
      <c r="S412" s="88">
        <v>72455589176.889999</v>
      </c>
      <c r="T412" s="88">
        <f>-525228214.82</f>
        <v>-525228214.81999999</v>
      </c>
      <c r="U412" s="88">
        <v>32515990405.32</v>
      </c>
      <c r="V412" s="88">
        <v>3846488717.1700001</v>
      </c>
      <c r="W412" s="88">
        <v>3149147387.4699998</v>
      </c>
      <c r="X412" s="88">
        <v>615344154.71000004</v>
      </c>
      <c r="Y412" s="64">
        <f t="shared" si="104"/>
        <v>2533803232.7599998</v>
      </c>
      <c r="Z412" s="88">
        <v>98932960780.279999</v>
      </c>
      <c r="AA412" s="71">
        <f>S412+T412+U412+V412+Y412+Z412</f>
        <v>209759604097.59998</v>
      </c>
    </row>
    <row r="413" spans="1:27">
      <c r="C413" s="78"/>
      <c r="D413" s="79"/>
      <c r="E413" s="80">
        <f>SUM(E388:E412)</f>
        <v>2377617771.3529997</v>
      </c>
      <c r="F413" s="80">
        <f t="shared" ref="F413:L413" si="109">SUM(F388:F412)</f>
        <v>-291286616.5</v>
      </c>
      <c r="G413" s="80">
        <f t="shared" si="109"/>
        <v>1067006666.0021001</v>
      </c>
      <c r="H413" s="80">
        <f t="shared" si="109"/>
        <v>123371304.14850003</v>
      </c>
      <c r="I413" s="80">
        <f t="shared" si="109"/>
        <v>103338733.1205</v>
      </c>
      <c r="J413" s="80">
        <f t="shared" si="109"/>
        <v>0</v>
      </c>
      <c r="K413" s="80">
        <f t="shared" si="109"/>
        <v>103338733.1205</v>
      </c>
      <c r="L413" s="80">
        <f t="shared" si="109"/>
        <v>2949597303.1383996</v>
      </c>
      <c r="M413" s="68">
        <f t="shared" si="103"/>
        <v>6329645161.2624989</v>
      </c>
      <c r="N413" s="86">
        <v>0</v>
      </c>
      <c r="P413" s="180"/>
      <c r="Q413" s="180"/>
      <c r="R413" s="180"/>
      <c r="S413" s="84"/>
      <c r="T413" s="84"/>
      <c r="U413" s="84"/>
      <c r="V413" s="84"/>
      <c r="W413" s="84"/>
      <c r="X413" s="84"/>
      <c r="Y413" s="84"/>
      <c r="Z413" s="84"/>
      <c r="AA413" s="86"/>
    </row>
    <row r="414" spans="1:27" ht="16.8">
      <c r="D414" s="81"/>
      <c r="E414" s="82"/>
      <c r="F414" s="82"/>
      <c r="G414" s="82"/>
      <c r="H414" s="82"/>
      <c r="I414" s="82"/>
      <c r="J414" s="82"/>
      <c r="K414" s="82"/>
      <c r="L414" s="82"/>
      <c r="M414" s="86"/>
      <c r="R414" s="86"/>
      <c r="S414" s="89"/>
      <c r="T414" s="90"/>
      <c r="U414" s="90"/>
      <c r="V414" s="90"/>
      <c r="W414" s="89"/>
      <c r="X414" s="89"/>
      <c r="Y414" s="89"/>
      <c r="Z414" s="91"/>
    </row>
    <row r="415" spans="1:27">
      <c r="C415" s="83"/>
      <c r="D415" s="84"/>
      <c r="E415" s="84"/>
      <c r="F415" s="84"/>
      <c r="G415" s="84"/>
      <c r="H415" s="84"/>
      <c r="I415" s="84"/>
      <c r="J415" s="84"/>
      <c r="K415" s="84"/>
      <c r="L415" s="84"/>
      <c r="M415" s="84"/>
      <c r="S415" s="91"/>
      <c r="W415" s="91"/>
      <c r="X415" s="91"/>
      <c r="Y415" s="91"/>
      <c r="Z415" s="91"/>
    </row>
    <row r="416" spans="1:27">
      <c r="C416" s="16" t="s">
        <v>946</v>
      </c>
    </row>
    <row r="419" spans="12:12">
      <c r="L419" s="86"/>
    </row>
  </sheetData>
  <mergeCells count="118">
    <mergeCell ref="O372:O388"/>
    <mergeCell ref="O390:O403"/>
    <mergeCell ref="O405:O410"/>
    <mergeCell ref="Q7:Q25"/>
    <mergeCell ref="Q27:Q60"/>
    <mergeCell ref="Q62:Q82"/>
    <mergeCell ref="Q84:Q104"/>
    <mergeCell ref="Q106:Q121"/>
    <mergeCell ref="Q123:Q142"/>
    <mergeCell ref="Q144:Q156"/>
    <mergeCell ref="Q158:Q182"/>
    <mergeCell ref="Q184:Q203"/>
    <mergeCell ref="Q205:Q222"/>
    <mergeCell ref="Q224:Q253"/>
    <mergeCell ref="Q255:Q287"/>
    <mergeCell ref="Q289:Q305"/>
    <mergeCell ref="Q307:Q329"/>
    <mergeCell ref="Q331:Q353"/>
    <mergeCell ref="Q355:Q370"/>
    <mergeCell ref="Q373:Q388"/>
    <mergeCell ref="Q390:Q403"/>
    <mergeCell ref="Q405:Q410"/>
    <mergeCell ref="P389:Q389"/>
    <mergeCell ref="P404:Q404"/>
    <mergeCell ref="A388:A412"/>
    <mergeCell ref="B7:B23"/>
    <mergeCell ref="B25:B45"/>
    <mergeCell ref="B47:B77"/>
    <mergeCell ref="B79:B99"/>
    <mergeCell ref="B101:B120"/>
    <mergeCell ref="B122:B129"/>
    <mergeCell ref="B131:B153"/>
    <mergeCell ref="B155:B181"/>
    <mergeCell ref="B183:B200"/>
    <mergeCell ref="B202:B226"/>
    <mergeCell ref="B228:B240"/>
    <mergeCell ref="B242:B259"/>
    <mergeCell ref="B261:B276"/>
    <mergeCell ref="B278:B294"/>
    <mergeCell ref="B296:B306"/>
    <mergeCell ref="B308:B334"/>
    <mergeCell ref="B336:B362"/>
    <mergeCell ref="B364:B386"/>
    <mergeCell ref="B388:B412"/>
    <mergeCell ref="B387:C387"/>
    <mergeCell ref="B307:C307"/>
    <mergeCell ref="B100:C100"/>
    <mergeCell ref="P411:Q411"/>
    <mergeCell ref="O412:Q412"/>
    <mergeCell ref="P413:R413"/>
    <mergeCell ref="A7:A23"/>
    <mergeCell ref="A25:A45"/>
    <mergeCell ref="A47:A77"/>
    <mergeCell ref="A79:A99"/>
    <mergeCell ref="A101:A120"/>
    <mergeCell ref="A122:A129"/>
    <mergeCell ref="A131:A153"/>
    <mergeCell ref="A155:A181"/>
    <mergeCell ref="A183:A200"/>
    <mergeCell ref="A202:A226"/>
    <mergeCell ref="A228:A240"/>
    <mergeCell ref="A242:A259"/>
    <mergeCell ref="A261:A276"/>
    <mergeCell ref="A278:A294"/>
    <mergeCell ref="A296:A306"/>
    <mergeCell ref="A308:A334"/>
    <mergeCell ref="A336:A362"/>
    <mergeCell ref="A364:A386"/>
    <mergeCell ref="P288:Q288"/>
    <mergeCell ref="B295:C295"/>
    <mergeCell ref="P306:Q306"/>
    <mergeCell ref="P330:Q330"/>
    <mergeCell ref="B335:C335"/>
    <mergeCell ref="P354:Q354"/>
    <mergeCell ref="B363:C363"/>
    <mergeCell ref="P371:Q371"/>
    <mergeCell ref="O289:O305"/>
    <mergeCell ref="O307:O329"/>
    <mergeCell ref="O331:O353"/>
    <mergeCell ref="O355:O370"/>
    <mergeCell ref="P183:Q183"/>
    <mergeCell ref="B201:C201"/>
    <mergeCell ref="P204:Q204"/>
    <mergeCell ref="P223:Q223"/>
    <mergeCell ref="B227:C227"/>
    <mergeCell ref="B241:C241"/>
    <mergeCell ref="P254:Q254"/>
    <mergeCell ref="B260:C260"/>
    <mergeCell ref="B277:C277"/>
    <mergeCell ref="O184:O203"/>
    <mergeCell ref="O205:O222"/>
    <mergeCell ref="O224:O253"/>
    <mergeCell ref="O255:O287"/>
    <mergeCell ref="P105:Q105"/>
    <mergeCell ref="B121:C121"/>
    <mergeCell ref="P122:Q122"/>
    <mergeCell ref="B130:C130"/>
    <mergeCell ref="P143:Q143"/>
    <mergeCell ref="B154:C154"/>
    <mergeCell ref="P157:Q157"/>
    <mergeCell ref="B182:C182"/>
    <mergeCell ref="O84:O104"/>
    <mergeCell ref="O106:O121"/>
    <mergeCell ref="O123:O142"/>
    <mergeCell ref="O144:O156"/>
    <mergeCell ref="O158:O182"/>
    <mergeCell ref="A1:Z1"/>
    <mergeCell ref="A2:AA2"/>
    <mergeCell ref="B3:Z3"/>
    <mergeCell ref="B24:C24"/>
    <mergeCell ref="P26:Q26"/>
    <mergeCell ref="B46:C46"/>
    <mergeCell ref="P61:Q61"/>
    <mergeCell ref="B78:C78"/>
    <mergeCell ref="P83:Q83"/>
    <mergeCell ref="O7:O25"/>
    <mergeCell ref="O27:O60"/>
    <mergeCell ref="O62:O82"/>
  </mergeCells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2"/>
  <sheetViews>
    <sheetView workbookViewId="0">
      <selection activeCell="E7" sqref="E7"/>
    </sheetView>
  </sheetViews>
  <sheetFormatPr defaultColWidth="8.88671875" defaultRowHeight="18"/>
  <cols>
    <col min="1" max="1" width="8.88671875" style="29"/>
    <col min="2" max="2" width="20.109375" style="29" customWidth="1"/>
    <col min="3" max="3" width="26.33203125" style="29" customWidth="1"/>
    <col min="4" max="4" width="28.6640625" style="29" customWidth="1"/>
    <col min="5" max="5" width="24.88671875" style="29" customWidth="1"/>
    <col min="6" max="16384" width="8.88671875" style="29"/>
  </cols>
  <sheetData>
    <row r="1" spans="1:5" ht="20.399999999999999">
      <c r="A1" s="190" t="s">
        <v>123</v>
      </c>
      <c r="B1" s="153"/>
      <c r="C1" s="153"/>
      <c r="D1" s="153"/>
      <c r="E1" s="153"/>
    </row>
    <row r="2" spans="1:5" ht="20.399999999999999">
      <c r="A2" s="190" t="s">
        <v>62</v>
      </c>
      <c r="B2" s="153"/>
      <c r="C2" s="153"/>
      <c r="D2" s="153"/>
      <c r="E2" s="153"/>
    </row>
    <row r="3" spans="1:5" ht="45.75" customHeight="1">
      <c r="A3" s="191" t="s">
        <v>947</v>
      </c>
      <c r="B3" s="192"/>
      <c r="C3" s="192"/>
      <c r="D3" s="192"/>
      <c r="E3" s="192"/>
    </row>
    <row r="4" spans="1:5" ht="62.25" customHeight="1">
      <c r="A4" s="48" t="s">
        <v>948</v>
      </c>
      <c r="B4" s="48" t="s">
        <v>125</v>
      </c>
      <c r="C4" s="49" t="s">
        <v>949</v>
      </c>
      <c r="D4" s="50" t="s">
        <v>950</v>
      </c>
      <c r="E4" s="1" t="s">
        <v>951</v>
      </c>
    </row>
    <row r="5" spans="1:5">
      <c r="A5" s="51"/>
      <c r="B5" s="51"/>
      <c r="C5" s="142" t="s">
        <v>28</v>
      </c>
      <c r="D5" s="142" t="s">
        <v>28</v>
      </c>
      <c r="E5" s="142" t="s">
        <v>28</v>
      </c>
    </row>
    <row r="6" spans="1:5">
      <c r="A6" s="52">
        <v>1</v>
      </c>
      <c r="B6" s="53" t="s">
        <v>86</v>
      </c>
      <c r="C6" s="54">
        <v>64410125.571199998</v>
      </c>
      <c r="D6" s="54">
        <v>28905417.081900001</v>
      </c>
      <c r="E6" s="55">
        <f>C6+D6</f>
        <v>93315542.653099999</v>
      </c>
    </row>
    <row r="7" spans="1:5">
      <c r="A7" s="52">
        <v>2</v>
      </c>
      <c r="B7" s="53" t="s">
        <v>87</v>
      </c>
      <c r="C7" s="54">
        <v>68521297.231399998</v>
      </c>
      <c r="D7" s="54">
        <v>30750393.015299998</v>
      </c>
      <c r="E7" s="55">
        <f t="shared" ref="E7:E41" si="0">C7+D7</f>
        <v>99271690.246699989</v>
      </c>
    </row>
    <row r="8" spans="1:5">
      <c r="A8" s="52">
        <v>3</v>
      </c>
      <c r="B8" s="53" t="s">
        <v>88</v>
      </c>
      <c r="C8" s="54">
        <v>69158060.261600003</v>
      </c>
      <c r="D8" s="54">
        <v>31036154.0009</v>
      </c>
      <c r="E8" s="55">
        <f t="shared" si="0"/>
        <v>100194214.2625</v>
      </c>
    </row>
    <row r="9" spans="1:5">
      <c r="A9" s="52">
        <v>4</v>
      </c>
      <c r="B9" s="53" t="s">
        <v>89</v>
      </c>
      <c r="C9" s="54">
        <v>68392930.648000002</v>
      </c>
      <c r="D9" s="54">
        <v>30692785.774</v>
      </c>
      <c r="E9" s="55">
        <f t="shared" si="0"/>
        <v>99085716.422000006</v>
      </c>
    </row>
    <row r="10" spans="1:5">
      <c r="A10" s="52">
        <v>5</v>
      </c>
      <c r="B10" s="53" t="s">
        <v>90</v>
      </c>
      <c r="C10" s="54">
        <v>82278987.001499996</v>
      </c>
      <c r="D10" s="54">
        <v>36924449.6153</v>
      </c>
      <c r="E10" s="55">
        <f t="shared" si="0"/>
        <v>119203436.6168</v>
      </c>
    </row>
    <row r="11" spans="1:5">
      <c r="A11" s="52">
        <v>6</v>
      </c>
      <c r="B11" s="53" t="s">
        <v>91</v>
      </c>
      <c r="C11" s="54">
        <v>60863064.039899997</v>
      </c>
      <c r="D11" s="54">
        <v>27313597.596000001</v>
      </c>
      <c r="E11" s="55">
        <f t="shared" si="0"/>
        <v>88176661.635899991</v>
      </c>
    </row>
    <row r="12" spans="1:5" ht="30" customHeight="1">
      <c r="A12" s="52">
        <v>7</v>
      </c>
      <c r="B12" s="53" t="s">
        <v>92</v>
      </c>
      <c r="C12" s="54">
        <v>77141869.159400001</v>
      </c>
      <c r="D12" s="54">
        <v>34619058.459399998</v>
      </c>
      <c r="E12" s="55">
        <f t="shared" si="0"/>
        <v>111760927.6188</v>
      </c>
    </row>
    <row r="13" spans="1:5">
      <c r="A13" s="52">
        <v>8</v>
      </c>
      <c r="B13" s="53" t="s">
        <v>93</v>
      </c>
      <c r="C13" s="54">
        <v>85462135.5176</v>
      </c>
      <c r="D13" s="54">
        <v>38352955.376900002</v>
      </c>
      <c r="E13" s="55">
        <f t="shared" si="0"/>
        <v>123815090.8945</v>
      </c>
    </row>
    <row r="14" spans="1:5">
      <c r="A14" s="52">
        <v>9</v>
      </c>
      <c r="B14" s="53" t="s">
        <v>94</v>
      </c>
      <c r="C14" s="54">
        <v>69169854.571700007</v>
      </c>
      <c r="D14" s="54">
        <v>31041446.948899999</v>
      </c>
      <c r="E14" s="55">
        <f t="shared" si="0"/>
        <v>100211301.52060001</v>
      </c>
    </row>
    <row r="15" spans="1:5">
      <c r="A15" s="52">
        <v>10</v>
      </c>
      <c r="B15" s="53" t="s">
        <v>95</v>
      </c>
      <c r="C15" s="54">
        <v>69842252.613199994</v>
      </c>
      <c r="D15" s="54">
        <v>31343199.905699998</v>
      </c>
      <c r="E15" s="55">
        <f t="shared" si="0"/>
        <v>101185452.51889999</v>
      </c>
    </row>
    <row r="16" spans="1:5">
      <c r="A16" s="52">
        <v>11</v>
      </c>
      <c r="B16" s="53" t="s">
        <v>96</v>
      </c>
      <c r="C16" s="54">
        <v>61538831.504100002</v>
      </c>
      <c r="D16" s="54">
        <v>27616862.653099999</v>
      </c>
      <c r="E16" s="55">
        <f t="shared" si="0"/>
        <v>89155694.157200009</v>
      </c>
    </row>
    <row r="17" spans="1:5">
      <c r="A17" s="52">
        <v>12</v>
      </c>
      <c r="B17" s="53" t="s">
        <v>97</v>
      </c>
      <c r="C17" s="54">
        <v>64317941.714100003</v>
      </c>
      <c r="D17" s="54">
        <v>28864047.610800002</v>
      </c>
      <c r="E17" s="55">
        <f t="shared" si="0"/>
        <v>93181989.324900001</v>
      </c>
    </row>
    <row r="18" spans="1:5">
      <c r="A18" s="52">
        <v>13</v>
      </c>
      <c r="B18" s="53" t="s">
        <v>98</v>
      </c>
      <c r="C18" s="54">
        <v>61504105.500100002</v>
      </c>
      <c r="D18" s="54">
        <v>27601278.618500002</v>
      </c>
      <c r="E18" s="55">
        <f t="shared" si="0"/>
        <v>89105384.118600011</v>
      </c>
    </row>
    <row r="19" spans="1:5">
      <c r="A19" s="52">
        <v>14</v>
      </c>
      <c r="B19" s="53" t="s">
        <v>99</v>
      </c>
      <c r="C19" s="54">
        <v>69175824.397200003</v>
      </c>
      <c r="D19" s="54">
        <v>31044126.035500001</v>
      </c>
      <c r="E19" s="55">
        <f t="shared" si="0"/>
        <v>100219950.43270001</v>
      </c>
    </row>
    <row r="20" spans="1:5">
      <c r="A20" s="52">
        <v>15</v>
      </c>
      <c r="B20" s="53" t="s">
        <v>100</v>
      </c>
      <c r="C20" s="54">
        <v>64790756.843599997</v>
      </c>
      <c r="D20" s="54">
        <v>29076233.480599999</v>
      </c>
      <c r="E20" s="55">
        <f t="shared" si="0"/>
        <v>93866990.324200004</v>
      </c>
    </row>
    <row r="21" spans="1:5">
      <c r="A21" s="52">
        <v>16</v>
      </c>
      <c r="B21" s="53" t="s">
        <v>101</v>
      </c>
      <c r="C21" s="54">
        <v>71517617.738199994</v>
      </c>
      <c r="D21" s="54">
        <v>32095055.7245</v>
      </c>
      <c r="E21" s="55">
        <f t="shared" si="0"/>
        <v>103612673.46269999</v>
      </c>
    </row>
    <row r="22" spans="1:5">
      <c r="A22" s="52">
        <v>17</v>
      </c>
      <c r="B22" s="53" t="s">
        <v>102</v>
      </c>
      <c r="C22" s="54">
        <v>76923832.152700007</v>
      </c>
      <c r="D22" s="54">
        <v>34521209.704099998</v>
      </c>
      <c r="E22" s="55">
        <f t="shared" si="0"/>
        <v>111445041.8568</v>
      </c>
    </row>
    <row r="23" spans="1:5">
      <c r="A23" s="52">
        <v>18</v>
      </c>
      <c r="B23" s="53" t="s">
        <v>103</v>
      </c>
      <c r="C23" s="54">
        <v>90125216.411799997</v>
      </c>
      <c r="D23" s="54">
        <v>40445612.345700003</v>
      </c>
      <c r="E23" s="55">
        <f t="shared" si="0"/>
        <v>130570828.75749999</v>
      </c>
    </row>
    <row r="24" spans="1:5">
      <c r="A24" s="52">
        <v>19</v>
      </c>
      <c r="B24" s="53" t="s">
        <v>104</v>
      </c>
      <c r="C24" s="54">
        <v>109106608.0958</v>
      </c>
      <c r="D24" s="54">
        <v>48963916.549400002</v>
      </c>
      <c r="E24" s="55">
        <f t="shared" si="0"/>
        <v>158070524.64520001</v>
      </c>
    </row>
    <row r="25" spans="1:5">
      <c r="A25" s="52">
        <v>20</v>
      </c>
      <c r="B25" s="53" t="s">
        <v>105</v>
      </c>
      <c r="C25" s="54">
        <v>84554516.105299994</v>
      </c>
      <c r="D25" s="54">
        <v>37945641.814999998</v>
      </c>
      <c r="E25" s="55">
        <f t="shared" si="0"/>
        <v>122500157.92029999</v>
      </c>
    </row>
    <row r="26" spans="1:5">
      <c r="A26" s="52">
        <v>21</v>
      </c>
      <c r="B26" s="53" t="s">
        <v>106</v>
      </c>
      <c r="C26" s="54">
        <v>72632751.181199998</v>
      </c>
      <c r="D26" s="54">
        <v>32595495.631999999</v>
      </c>
      <c r="E26" s="55">
        <f t="shared" si="0"/>
        <v>105228246.8132</v>
      </c>
    </row>
    <row r="27" spans="1:5">
      <c r="A27" s="52">
        <v>22</v>
      </c>
      <c r="B27" s="53" t="s">
        <v>107</v>
      </c>
      <c r="C27" s="54">
        <v>76024563.356000006</v>
      </c>
      <c r="D27" s="54">
        <v>34117643.659000002</v>
      </c>
      <c r="E27" s="55">
        <f t="shared" si="0"/>
        <v>110142207.01500002</v>
      </c>
    </row>
    <row r="28" spans="1:5">
      <c r="A28" s="52">
        <v>23</v>
      </c>
      <c r="B28" s="53" t="s">
        <v>108</v>
      </c>
      <c r="C28" s="54">
        <v>61229896.428300001</v>
      </c>
      <c r="D28" s="54">
        <v>27478221.451200001</v>
      </c>
      <c r="E28" s="55">
        <f t="shared" si="0"/>
        <v>88708117.879500002</v>
      </c>
    </row>
    <row r="29" spans="1:5">
      <c r="A29" s="52">
        <v>24</v>
      </c>
      <c r="B29" s="53" t="s">
        <v>109</v>
      </c>
      <c r="C29" s="54">
        <v>92147608.601099998</v>
      </c>
      <c r="D29" s="54">
        <v>41353203.958400004</v>
      </c>
      <c r="E29" s="55">
        <f t="shared" si="0"/>
        <v>133500812.55950001</v>
      </c>
    </row>
    <row r="30" spans="1:5">
      <c r="A30" s="52">
        <v>25</v>
      </c>
      <c r="B30" s="53" t="s">
        <v>110</v>
      </c>
      <c r="C30" s="54">
        <v>63434304.267800003</v>
      </c>
      <c r="D30" s="54">
        <v>28467496.467500001</v>
      </c>
      <c r="E30" s="55">
        <f t="shared" si="0"/>
        <v>91901800.735300004</v>
      </c>
    </row>
    <row r="31" spans="1:5">
      <c r="A31" s="52">
        <v>26</v>
      </c>
      <c r="B31" s="53" t="s">
        <v>111</v>
      </c>
      <c r="C31" s="54">
        <v>81478539.481900007</v>
      </c>
      <c r="D31" s="54">
        <v>36565231.725000001</v>
      </c>
      <c r="E31" s="55">
        <f t="shared" si="0"/>
        <v>118043771.2069</v>
      </c>
    </row>
    <row r="32" spans="1:5">
      <c r="A32" s="52">
        <v>27</v>
      </c>
      <c r="B32" s="53" t="s">
        <v>112</v>
      </c>
      <c r="C32" s="54">
        <v>63905430.957500003</v>
      </c>
      <c r="D32" s="54">
        <v>28678924.6138</v>
      </c>
      <c r="E32" s="55">
        <f t="shared" si="0"/>
        <v>92584355.5713</v>
      </c>
    </row>
    <row r="33" spans="1:5">
      <c r="A33" s="52">
        <v>28</v>
      </c>
      <c r="B33" s="53" t="s">
        <v>113</v>
      </c>
      <c r="C33" s="54">
        <v>64032034.773199998</v>
      </c>
      <c r="D33" s="54">
        <v>28735740.7755</v>
      </c>
      <c r="E33" s="55">
        <f t="shared" si="0"/>
        <v>92767775.548700005</v>
      </c>
    </row>
    <row r="34" spans="1:5">
      <c r="A34" s="52">
        <v>29</v>
      </c>
      <c r="B34" s="53" t="s">
        <v>114</v>
      </c>
      <c r="C34" s="54">
        <v>62733917.384400003</v>
      </c>
      <c r="D34" s="54">
        <v>28153182.9212</v>
      </c>
      <c r="E34" s="55">
        <f t="shared" si="0"/>
        <v>90887100.305600002</v>
      </c>
    </row>
    <row r="35" spans="1:5">
      <c r="A35" s="52">
        <v>30</v>
      </c>
      <c r="B35" s="53" t="s">
        <v>115</v>
      </c>
      <c r="C35" s="54">
        <v>77150392.417300001</v>
      </c>
      <c r="D35" s="54">
        <v>34622883.453199998</v>
      </c>
      <c r="E35" s="55">
        <f t="shared" si="0"/>
        <v>111773275.8705</v>
      </c>
    </row>
    <row r="36" spans="1:5">
      <c r="A36" s="52">
        <v>31</v>
      </c>
      <c r="B36" s="53" t="s">
        <v>116</v>
      </c>
      <c r="C36" s="54">
        <v>71829557.745900005</v>
      </c>
      <c r="D36" s="54">
        <v>32235045.453600001</v>
      </c>
      <c r="E36" s="55">
        <f t="shared" si="0"/>
        <v>104064603.19950001</v>
      </c>
    </row>
    <row r="37" spans="1:5">
      <c r="A37" s="52">
        <v>32</v>
      </c>
      <c r="B37" s="53" t="s">
        <v>117</v>
      </c>
      <c r="C37" s="54">
        <v>74182936.599199995</v>
      </c>
      <c r="D37" s="54">
        <v>33291174.388500001</v>
      </c>
      <c r="E37" s="55">
        <f t="shared" si="0"/>
        <v>107474110.9877</v>
      </c>
    </row>
    <row r="38" spans="1:5">
      <c r="A38" s="52">
        <v>33</v>
      </c>
      <c r="B38" s="53" t="s">
        <v>118</v>
      </c>
      <c r="C38" s="54">
        <v>75808226.675799996</v>
      </c>
      <c r="D38" s="54">
        <v>34020557.961499996</v>
      </c>
      <c r="E38" s="55">
        <f t="shared" si="0"/>
        <v>109828784.63729998</v>
      </c>
    </row>
    <row r="39" spans="1:5">
      <c r="A39" s="52">
        <v>34</v>
      </c>
      <c r="B39" s="53" t="s">
        <v>119</v>
      </c>
      <c r="C39" s="54">
        <v>66259557.451700002</v>
      </c>
      <c r="D39" s="54">
        <v>29735389.068399999</v>
      </c>
      <c r="E39" s="55">
        <f t="shared" si="0"/>
        <v>95994946.520099998</v>
      </c>
    </row>
    <row r="40" spans="1:5">
      <c r="A40" s="52">
        <v>35</v>
      </c>
      <c r="B40" s="53" t="s">
        <v>120</v>
      </c>
      <c r="C40" s="54">
        <v>68305098.027199998</v>
      </c>
      <c r="D40" s="54">
        <v>30653369.013</v>
      </c>
      <c r="E40" s="55">
        <f t="shared" si="0"/>
        <v>98958467.040199995</v>
      </c>
    </row>
    <row r="41" spans="1:5">
      <c r="A41" s="52">
        <v>36</v>
      </c>
      <c r="B41" s="53" t="s">
        <v>121</v>
      </c>
      <c r="C41" s="54">
        <v>68450567.941200003</v>
      </c>
      <c r="D41" s="54">
        <v>30718651.738200001</v>
      </c>
      <c r="E41" s="55">
        <f t="shared" si="0"/>
        <v>99169219.679399997</v>
      </c>
    </row>
    <row r="42" spans="1:5">
      <c r="A42" s="193" t="s">
        <v>27</v>
      </c>
      <c r="B42" s="194"/>
      <c r="C42" s="38">
        <f>SUM(C6:C41)</f>
        <v>2608401210.3680997</v>
      </c>
      <c r="D42" s="38">
        <f t="shared" ref="D42:E42" si="1">SUM(D6:D41)</f>
        <v>1170575654.5915</v>
      </c>
      <c r="E42" s="38">
        <f t="shared" si="1"/>
        <v>3778976864.9596</v>
      </c>
    </row>
  </sheetData>
  <mergeCells count="4">
    <mergeCell ref="A1:E1"/>
    <mergeCell ref="A2:E2"/>
    <mergeCell ref="A3:E3"/>
    <mergeCell ref="A42:B42"/>
  </mergeCells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46"/>
  <sheetViews>
    <sheetView topLeftCell="A2" workbookViewId="0">
      <selection activeCell="A2" sqref="A2:K2"/>
    </sheetView>
  </sheetViews>
  <sheetFormatPr defaultColWidth="8.88671875" defaultRowHeight="18"/>
  <cols>
    <col min="1" max="1" width="8.88671875" style="29"/>
    <col min="2" max="2" width="19.6640625" style="29" customWidth="1"/>
    <col min="3" max="3" width="24.88671875" style="29" customWidth="1"/>
    <col min="4" max="4" width="22.88671875" style="29" customWidth="1"/>
    <col min="5" max="5" width="24.88671875" style="29" customWidth="1"/>
    <col min="6" max="6" width="23.88671875" style="29" customWidth="1"/>
    <col min="7" max="8" width="25.44140625" style="29" customWidth="1"/>
    <col min="9" max="9" width="22" style="29" customWidth="1"/>
    <col min="10" max="10" width="26.33203125" style="29" customWidth="1"/>
    <col min="11" max="11" width="27.33203125" style="29" customWidth="1"/>
    <col min="12" max="12" width="8.88671875" style="29"/>
    <col min="13" max="13" width="23.88671875" style="29" customWidth="1"/>
    <col min="14" max="14" width="8.88671875" style="29" customWidth="1"/>
    <col min="15" max="16384" width="8.88671875" style="29"/>
  </cols>
  <sheetData>
    <row r="1" spans="1:13">
      <c r="A1" s="193" t="s">
        <v>17</v>
      </c>
      <c r="B1" s="195"/>
      <c r="C1" s="195"/>
      <c r="D1" s="195"/>
      <c r="E1" s="195"/>
      <c r="F1" s="195"/>
      <c r="G1" s="195"/>
      <c r="H1" s="195"/>
      <c r="I1" s="195"/>
      <c r="J1" s="195"/>
      <c r="K1" s="194"/>
    </row>
    <row r="2" spans="1:13">
      <c r="A2" s="193" t="s">
        <v>62</v>
      </c>
      <c r="B2" s="195"/>
      <c r="C2" s="195"/>
      <c r="D2" s="195"/>
      <c r="E2" s="195"/>
      <c r="F2" s="195"/>
      <c r="G2" s="195"/>
      <c r="H2" s="195"/>
      <c r="I2" s="195"/>
      <c r="J2" s="195"/>
      <c r="K2" s="194"/>
    </row>
    <row r="3" spans="1:13" ht="33" customHeight="1">
      <c r="A3" s="196" t="s">
        <v>952</v>
      </c>
      <c r="B3" s="197"/>
      <c r="C3" s="197"/>
      <c r="D3" s="197"/>
      <c r="E3" s="197"/>
      <c r="F3" s="197"/>
      <c r="G3" s="197"/>
      <c r="H3" s="197"/>
      <c r="I3" s="197"/>
      <c r="J3" s="197"/>
      <c r="K3" s="198"/>
    </row>
    <row r="4" spans="1:13" ht="55.5" customHeight="1">
      <c r="A4" s="30" t="s">
        <v>21</v>
      </c>
      <c r="B4" s="30" t="s">
        <v>129</v>
      </c>
      <c r="C4" s="31" t="s">
        <v>47</v>
      </c>
      <c r="D4" s="32" t="s">
        <v>127</v>
      </c>
      <c r="E4" s="31" t="s">
        <v>24</v>
      </c>
      <c r="F4" s="31" t="s">
        <v>25</v>
      </c>
      <c r="G4" s="31" t="s">
        <v>951</v>
      </c>
      <c r="H4" s="33" t="s">
        <v>76</v>
      </c>
      <c r="I4" s="41" t="s">
        <v>77</v>
      </c>
      <c r="J4" s="42" t="s">
        <v>953</v>
      </c>
      <c r="K4" s="1" t="s">
        <v>27</v>
      </c>
      <c r="M4" s="39"/>
    </row>
    <row r="5" spans="1:13">
      <c r="A5" s="30"/>
      <c r="B5" s="30"/>
      <c r="C5" s="142" t="s">
        <v>28</v>
      </c>
      <c r="D5" s="142" t="s">
        <v>28</v>
      </c>
      <c r="E5" s="142" t="s">
        <v>28</v>
      </c>
      <c r="F5" s="142" t="s">
        <v>28</v>
      </c>
      <c r="G5" s="142" t="s">
        <v>28</v>
      </c>
      <c r="H5" s="142" t="s">
        <v>28</v>
      </c>
      <c r="I5" s="142" t="s">
        <v>28</v>
      </c>
      <c r="J5" s="142" t="s">
        <v>28</v>
      </c>
      <c r="K5" s="142" t="s">
        <v>28</v>
      </c>
    </row>
    <row r="6" spans="1:13">
      <c r="A6" s="34">
        <v>1</v>
      </c>
      <c r="B6" s="35" t="s">
        <v>86</v>
      </c>
      <c r="C6" s="36">
        <v>1503900462.7442</v>
      </c>
      <c r="D6" s="36">
        <v>0</v>
      </c>
      <c r="E6" s="36">
        <v>674907396.00199997</v>
      </c>
      <c r="F6" s="36">
        <v>84963893.403500006</v>
      </c>
      <c r="G6" s="36">
        <v>65364235.762500003</v>
      </c>
      <c r="H6" s="37">
        <f>G6/2</f>
        <v>32682117.881250001</v>
      </c>
      <c r="I6" s="37">
        <f>H6</f>
        <v>32682117.881250001</v>
      </c>
      <c r="J6" s="36">
        <v>1748776634.7880001</v>
      </c>
      <c r="K6" s="43">
        <f>C6+D6+E6+F6+I6+J6</f>
        <v>4045230504.8189502</v>
      </c>
      <c r="M6" s="44"/>
    </row>
    <row r="7" spans="1:13">
      <c r="A7" s="34">
        <v>2</v>
      </c>
      <c r="B7" s="35" t="s">
        <v>87</v>
      </c>
      <c r="C7" s="36">
        <v>1896954588.8678999</v>
      </c>
      <c r="D7" s="36">
        <v>0</v>
      </c>
      <c r="E7" s="36">
        <v>851298815.06280005</v>
      </c>
      <c r="F7" s="36">
        <v>85424900.489500001</v>
      </c>
      <c r="G7" s="36">
        <v>82447602.117599994</v>
      </c>
      <c r="H7" s="37">
        <v>0</v>
      </c>
      <c r="I7" s="45">
        <f>G7</f>
        <v>82447602.117599994</v>
      </c>
      <c r="J7" s="36">
        <v>2089964120.6461999</v>
      </c>
      <c r="K7" s="43">
        <f t="shared" ref="K7:K42" si="0">C7+D7+E7+F7+I7+J7</f>
        <v>5006090027.184</v>
      </c>
    </row>
    <row r="8" spans="1:13">
      <c r="A8" s="34">
        <v>3</v>
      </c>
      <c r="B8" s="35" t="s">
        <v>88</v>
      </c>
      <c r="C8" s="36">
        <v>2526632042.0984001</v>
      </c>
      <c r="D8" s="36">
        <v>0</v>
      </c>
      <c r="E8" s="36">
        <v>1133879997.0016999</v>
      </c>
      <c r="F8" s="36">
        <v>119695836.6806</v>
      </c>
      <c r="G8" s="36">
        <v>109815361.1732</v>
      </c>
      <c r="H8" s="37">
        <f>G8/2</f>
        <v>54907680.586599998</v>
      </c>
      <c r="I8" s="37">
        <f t="shared" ref="I8:I37" si="1">H8</f>
        <v>54907680.586599998</v>
      </c>
      <c r="J8" s="36">
        <v>2910499966.5300002</v>
      </c>
      <c r="K8" s="43">
        <f t="shared" si="0"/>
        <v>6745615522.8973007</v>
      </c>
    </row>
    <row r="9" spans="1:13">
      <c r="A9" s="34">
        <v>4</v>
      </c>
      <c r="B9" s="35" t="s">
        <v>89</v>
      </c>
      <c r="C9" s="36">
        <v>1907205932.5803001</v>
      </c>
      <c r="D9" s="36">
        <v>0</v>
      </c>
      <c r="E9" s="36">
        <v>855899324.11389995</v>
      </c>
      <c r="F9" s="36">
        <v>123494952.0892</v>
      </c>
      <c r="G9" s="36">
        <v>82893157.7007</v>
      </c>
      <c r="H9" s="37">
        <v>0</v>
      </c>
      <c r="I9" s="45">
        <f>G9</f>
        <v>82893157.7007</v>
      </c>
      <c r="J9" s="36">
        <v>2405866922.1479001</v>
      </c>
      <c r="K9" s="43">
        <f t="shared" si="0"/>
        <v>5375360288.632</v>
      </c>
    </row>
    <row r="10" spans="1:13">
      <c r="A10" s="34">
        <v>5</v>
      </c>
      <c r="B10" s="35" t="s">
        <v>90</v>
      </c>
      <c r="C10" s="36">
        <v>2165056145.7511001</v>
      </c>
      <c r="D10" s="36">
        <v>0</v>
      </c>
      <c r="E10" s="36">
        <v>971615104.67250001</v>
      </c>
      <c r="F10" s="36">
        <v>94043687.708499998</v>
      </c>
      <c r="G10" s="36">
        <v>94100137.512700006</v>
      </c>
      <c r="H10" s="37">
        <v>0</v>
      </c>
      <c r="I10" s="45">
        <f>G10</f>
        <v>94100137.512700006</v>
      </c>
      <c r="J10" s="36">
        <v>2295759310.0697999</v>
      </c>
      <c r="K10" s="43">
        <f t="shared" si="0"/>
        <v>5620574385.7145996</v>
      </c>
    </row>
    <row r="11" spans="1:13">
      <c r="A11" s="34">
        <v>6</v>
      </c>
      <c r="B11" s="35" t="s">
        <v>91</v>
      </c>
      <c r="C11" s="36">
        <v>881257099.59179997</v>
      </c>
      <c r="D11" s="36">
        <v>0</v>
      </c>
      <c r="E11" s="36">
        <v>395482911.95319998</v>
      </c>
      <c r="F11" s="36">
        <v>39368337.589299999</v>
      </c>
      <c r="G11" s="36">
        <v>38302200.346199997</v>
      </c>
      <c r="H11" s="37">
        <f>G11/2</f>
        <v>19151100.173099998</v>
      </c>
      <c r="I11" s="37">
        <f t="shared" si="1"/>
        <v>19151100.173099998</v>
      </c>
      <c r="J11" s="36">
        <v>1153529639.7221999</v>
      </c>
      <c r="K11" s="43">
        <f t="shared" si="0"/>
        <v>2488789089.0296001</v>
      </c>
    </row>
    <row r="12" spans="1:13">
      <c r="A12" s="34">
        <v>7</v>
      </c>
      <c r="B12" s="35" t="s">
        <v>92</v>
      </c>
      <c r="C12" s="36">
        <v>2355916169.5774002</v>
      </c>
      <c r="D12" s="36">
        <v>0</v>
      </c>
      <c r="E12" s="36">
        <v>1057267609.5245</v>
      </c>
      <c r="F12" s="36">
        <v>100408094.24869999</v>
      </c>
      <c r="G12" s="36">
        <v>102395513.373</v>
      </c>
      <c r="H12" s="37">
        <f>G12/2</f>
        <v>51197756.686499998</v>
      </c>
      <c r="I12" s="37">
        <f t="shared" si="1"/>
        <v>51197756.686499998</v>
      </c>
      <c r="J12" s="36">
        <v>2402983127.5893998</v>
      </c>
      <c r="K12" s="43">
        <f t="shared" si="0"/>
        <v>5967772757.6265001</v>
      </c>
    </row>
    <row r="13" spans="1:13">
      <c r="A13" s="34">
        <v>8</v>
      </c>
      <c r="B13" s="35" t="s">
        <v>93</v>
      </c>
      <c r="C13" s="36">
        <v>2557818948.3922</v>
      </c>
      <c r="D13" s="36">
        <v>0</v>
      </c>
      <c r="E13" s="36">
        <v>1147875786.1098001</v>
      </c>
      <c r="F13" s="36">
        <v>110086103.682</v>
      </c>
      <c r="G13" s="36">
        <v>111170842.0352</v>
      </c>
      <c r="H13" s="37">
        <v>0</v>
      </c>
      <c r="I13" s="45">
        <f>G13</f>
        <v>111170842.0352</v>
      </c>
      <c r="J13" s="36">
        <v>2717554204.8512001</v>
      </c>
      <c r="K13" s="43">
        <f t="shared" si="0"/>
        <v>6644505885.0704002</v>
      </c>
    </row>
    <row r="14" spans="1:13">
      <c r="A14" s="34">
        <v>9</v>
      </c>
      <c r="B14" s="35" t="s">
        <v>94</v>
      </c>
      <c r="C14" s="36">
        <v>1648945315.2035</v>
      </c>
      <c r="D14" s="36">
        <v>0</v>
      </c>
      <c r="E14" s="36">
        <v>739999365.91729999</v>
      </c>
      <c r="F14" s="36">
        <v>77046912.909299999</v>
      </c>
      <c r="G14" s="36">
        <v>71668340.433500007</v>
      </c>
      <c r="H14" s="37">
        <f>G14/2</f>
        <v>35834170.216750003</v>
      </c>
      <c r="I14" s="37">
        <f t="shared" si="1"/>
        <v>35834170.216750003</v>
      </c>
      <c r="J14" s="36">
        <v>1790400964.5706999</v>
      </c>
      <c r="K14" s="43">
        <f t="shared" si="0"/>
        <v>4292226728.8175497</v>
      </c>
    </row>
    <row r="15" spans="1:13">
      <c r="A15" s="34">
        <v>10</v>
      </c>
      <c r="B15" s="35" t="s">
        <v>95</v>
      </c>
      <c r="C15" s="36">
        <v>2112886926.4542</v>
      </c>
      <c r="D15" s="36">
        <v>0</v>
      </c>
      <c r="E15" s="36">
        <v>948203055.25919998</v>
      </c>
      <c r="F15" s="36">
        <v>133803914.03030001</v>
      </c>
      <c r="G15" s="36">
        <v>91832699.451199993</v>
      </c>
      <c r="H15" s="37">
        <f>G15/2</f>
        <v>45916349.725599997</v>
      </c>
      <c r="I15" s="37">
        <f t="shared" si="1"/>
        <v>45916349.725599997</v>
      </c>
      <c r="J15" s="36">
        <v>2648015941.9467001</v>
      </c>
      <c r="K15" s="43">
        <f t="shared" si="0"/>
        <v>5888826187.4160004</v>
      </c>
    </row>
    <row r="16" spans="1:13">
      <c r="A16" s="34">
        <v>11</v>
      </c>
      <c r="B16" s="35" t="s">
        <v>96</v>
      </c>
      <c r="C16" s="36">
        <v>1219783474.0077</v>
      </c>
      <c r="D16" s="36">
        <f>-12563769.7821</f>
        <v>-12563769.782099999</v>
      </c>
      <c r="E16" s="36">
        <v>547403839.89660001</v>
      </c>
      <c r="F16" s="36">
        <v>55901698.409599997</v>
      </c>
      <c r="G16" s="36">
        <v>53015619.417099997</v>
      </c>
      <c r="H16" s="37">
        <v>0</v>
      </c>
      <c r="I16" s="45">
        <f>G16</f>
        <v>53015619.417099997</v>
      </c>
      <c r="J16" s="36">
        <v>1356564414.6489999</v>
      </c>
      <c r="K16" s="43">
        <f t="shared" si="0"/>
        <v>3220105276.5978999</v>
      </c>
    </row>
    <row r="17" spans="1:11">
      <c r="A17" s="34">
        <v>12</v>
      </c>
      <c r="B17" s="35" t="s">
        <v>97</v>
      </c>
      <c r="C17" s="36">
        <v>1616644479.6751001</v>
      </c>
      <c r="D17" s="36">
        <v>0</v>
      </c>
      <c r="E17" s="36">
        <v>725503677.31620002</v>
      </c>
      <c r="F17" s="36">
        <v>104048320.00130001</v>
      </c>
      <c r="G17" s="36">
        <v>70264444.709900007</v>
      </c>
      <c r="H17" s="37">
        <f>G17/2</f>
        <v>35132222.354950003</v>
      </c>
      <c r="I17" s="37">
        <f t="shared" si="1"/>
        <v>35132222.354950003</v>
      </c>
      <c r="J17" s="36">
        <v>1926863704.0880001</v>
      </c>
      <c r="K17" s="43">
        <f t="shared" si="0"/>
        <v>4408192403.4355497</v>
      </c>
    </row>
    <row r="18" spans="1:11">
      <c r="A18" s="34">
        <v>13</v>
      </c>
      <c r="B18" s="35" t="s">
        <v>98</v>
      </c>
      <c r="C18" s="36">
        <v>1283674343.4224</v>
      </c>
      <c r="D18" s="36">
        <v>0</v>
      </c>
      <c r="E18" s="36">
        <v>576076229.7076</v>
      </c>
      <c r="F18" s="36">
        <v>66500576.302100003</v>
      </c>
      <c r="G18" s="36">
        <v>55792517.193899997</v>
      </c>
      <c r="H18" s="37">
        <v>0</v>
      </c>
      <c r="I18" s="45">
        <f>G18</f>
        <v>55792517.193899997</v>
      </c>
      <c r="J18" s="36">
        <v>1607154075.7934999</v>
      </c>
      <c r="K18" s="43">
        <f t="shared" si="0"/>
        <v>3589197742.4195004</v>
      </c>
    </row>
    <row r="19" spans="1:11">
      <c r="A19" s="34">
        <v>14</v>
      </c>
      <c r="B19" s="35" t="s">
        <v>99</v>
      </c>
      <c r="C19" s="36">
        <v>1642534826.0067</v>
      </c>
      <c r="D19" s="36">
        <v>0</v>
      </c>
      <c r="E19" s="36">
        <v>737122522.21749997</v>
      </c>
      <c r="F19" s="36">
        <v>88907774.224299997</v>
      </c>
      <c r="G19" s="36">
        <v>71389720.446899995</v>
      </c>
      <c r="H19" s="37">
        <v>0</v>
      </c>
      <c r="I19" s="45">
        <f>G19</f>
        <v>71389720.446899995</v>
      </c>
      <c r="J19" s="36">
        <v>1846122291.77</v>
      </c>
      <c r="K19" s="43">
        <f t="shared" si="0"/>
        <v>4386077134.6653996</v>
      </c>
    </row>
    <row r="20" spans="1:11">
      <c r="A20" s="34">
        <v>15</v>
      </c>
      <c r="B20" s="35" t="s">
        <v>100</v>
      </c>
      <c r="C20" s="36">
        <v>1125466009.9698</v>
      </c>
      <c r="D20" s="36">
        <v>0</v>
      </c>
      <c r="E20" s="36">
        <v>505076867.04960001</v>
      </c>
      <c r="F20" s="36">
        <v>50999311.042499997</v>
      </c>
      <c r="G20" s="36">
        <v>48916286.310599998</v>
      </c>
      <c r="H20" s="37">
        <v>0</v>
      </c>
      <c r="I20" s="45">
        <f>G20</f>
        <v>48916286.310599998</v>
      </c>
      <c r="J20" s="36">
        <v>1300651904.0959001</v>
      </c>
      <c r="K20" s="43">
        <f t="shared" si="0"/>
        <v>3031110378.4684</v>
      </c>
    </row>
    <row r="21" spans="1:11">
      <c r="A21" s="34">
        <v>16</v>
      </c>
      <c r="B21" s="35" t="s">
        <v>101</v>
      </c>
      <c r="C21" s="36">
        <v>2201362045.6698999</v>
      </c>
      <c r="D21" s="36">
        <v>0</v>
      </c>
      <c r="E21" s="36">
        <v>987908151.30729997</v>
      </c>
      <c r="F21" s="36">
        <v>117644952.1561</v>
      </c>
      <c r="G21" s="36">
        <v>95678105.909299999</v>
      </c>
      <c r="H21" s="37">
        <f>G21/2</f>
        <v>47839052.95465</v>
      </c>
      <c r="I21" s="37">
        <f t="shared" si="1"/>
        <v>47839052.95465</v>
      </c>
      <c r="J21" s="36">
        <v>2574609510.5952001</v>
      </c>
      <c r="K21" s="43">
        <f t="shared" si="0"/>
        <v>5929363712.6831493</v>
      </c>
    </row>
    <row r="22" spans="1:11">
      <c r="A22" s="34">
        <v>17</v>
      </c>
      <c r="B22" s="35" t="s">
        <v>102</v>
      </c>
      <c r="C22" s="36">
        <v>2312738094.2217002</v>
      </c>
      <c r="D22" s="36">
        <v>0</v>
      </c>
      <c r="E22" s="36">
        <v>1037890527.6463</v>
      </c>
      <c r="F22" s="36">
        <v>106643544.74529999</v>
      </c>
      <c r="G22" s="36">
        <v>100518858.656</v>
      </c>
      <c r="H22" s="37">
        <v>0</v>
      </c>
      <c r="I22" s="45">
        <f>G22</f>
        <v>100518858.656</v>
      </c>
      <c r="J22" s="36">
        <v>2795617538.0112</v>
      </c>
      <c r="K22" s="43">
        <f t="shared" si="0"/>
        <v>6353408563.2805004</v>
      </c>
    </row>
    <row r="23" spans="1:11">
      <c r="A23" s="34">
        <v>18</v>
      </c>
      <c r="B23" s="35" t="s">
        <v>103</v>
      </c>
      <c r="C23" s="36">
        <v>2600892980.2077999</v>
      </c>
      <c r="D23" s="36">
        <v>0</v>
      </c>
      <c r="E23" s="36">
        <v>1167206176.2302001</v>
      </c>
      <c r="F23" s="36">
        <v>128827821.31280001</v>
      </c>
      <c r="G23" s="36">
        <v>113042974.69320001</v>
      </c>
      <c r="H23" s="37">
        <v>0</v>
      </c>
      <c r="I23" s="45">
        <f>G23</f>
        <v>113042974.69320001</v>
      </c>
      <c r="J23" s="36">
        <v>2922147794.7665</v>
      </c>
      <c r="K23" s="43">
        <f t="shared" si="0"/>
        <v>6932117747.2104998</v>
      </c>
    </row>
    <row r="24" spans="1:11">
      <c r="A24" s="34">
        <v>19</v>
      </c>
      <c r="B24" s="35" t="s">
        <v>104</v>
      </c>
      <c r="C24" s="36">
        <v>4140844535.9184999</v>
      </c>
      <c r="D24" s="36">
        <f>-512664445.0402</f>
        <v>-512664445.0402</v>
      </c>
      <c r="E24" s="36">
        <v>1858292268.8153</v>
      </c>
      <c r="F24" s="36">
        <v>214814841.002</v>
      </c>
      <c r="G24" s="36">
        <v>179974104.14219999</v>
      </c>
      <c r="H24" s="37">
        <v>0</v>
      </c>
      <c r="I24" s="45">
        <f>G24</f>
        <v>179974104.14219999</v>
      </c>
      <c r="J24" s="36">
        <v>5131654698.7983999</v>
      </c>
      <c r="K24" s="43">
        <f t="shared" si="0"/>
        <v>11012916003.6362</v>
      </c>
    </row>
    <row r="25" spans="1:11">
      <c r="A25" s="34">
        <v>20</v>
      </c>
      <c r="B25" s="35" t="s">
        <v>105</v>
      </c>
      <c r="C25" s="36">
        <v>3152495428.2971001</v>
      </c>
      <c r="D25" s="36">
        <v>0</v>
      </c>
      <c r="E25" s="36">
        <v>1414749535.0437</v>
      </c>
      <c r="F25" s="36">
        <v>140161695.53029999</v>
      </c>
      <c r="G25" s="36">
        <v>137017348.90020001</v>
      </c>
      <c r="H25" s="37">
        <v>0</v>
      </c>
      <c r="I25" s="45">
        <f>G25</f>
        <v>137017348.90020001</v>
      </c>
      <c r="J25" s="36">
        <v>3466490912.2494001</v>
      </c>
      <c r="K25" s="43">
        <f t="shared" si="0"/>
        <v>8310914920.0207005</v>
      </c>
    </row>
    <row r="26" spans="1:11">
      <c r="A26" s="34">
        <v>21</v>
      </c>
      <c r="B26" s="35" t="s">
        <v>106</v>
      </c>
      <c r="C26" s="36">
        <v>1989563001.3910999</v>
      </c>
      <c r="D26" s="36">
        <v>0</v>
      </c>
      <c r="E26" s="36">
        <v>892858814.60529995</v>
      </c>
      <c r="F26" s="36">
        <v>83427486.739899993</v>
      </c>
      <c r="G26" s="36">
        <v>86472654.479800001</v>
      </c>
      <c r="H26" s="37">
        <f>G26/2</f>
        <v>43236327.2399</v>
      </c>
      <c r="I26" s="37">
        <f t="shared" si="1"/>
        <v>43236327.2399</v>
      </c>
      <c r="J26" s="36">
        <v>2081293399.0335</v>
      </c>
      <c r="K26" s="43">
        <f t="shared" si="0"/>
        <v>5090379029.0096998</v>
      </c>
    </row>
    <row r="27" spans="1:11">
      <c r="A27" s="34">
        <v>22</v>
      </c>
      <c r="B27" s="35" t="s">
        <v>107</v>
      </c>
      <c r="C27" s="36">
        <v>2056359094.4724</v>
      </c>
      <c r="D27" s="36">
        <v>0</v>
      </c>
      <c r="E27" s="36">
        <v>922834985.47669995</v>
      </c>
      <c r="F27" s="36">
        <v>88404370.029799998</v>
      </c>
      <c r="G27" s="36">
        <v>89375822.398599997</v>
      </c>
      <c r="H27" s="37">
        <f>G27/2</f>
        <v>44687911.199299999</v>
      </c>
      <c r="I27" s="37">
        <f t="shared" si="1"/>
        <v>44687911.199299999</v>
      </c>
      <c r="J27" s="36">
        <v>2238242403.7582998</v>
      </c>
      <c r="K27" s="43">
        <f t="shared" si="0"/>
        <v>5350528764.9364996</v>
      </c>
    </row>
    <row r="28" spans="1:11">
      <c r="A28" s="34">
        <v>23</v>
      </c>
      <c r="B28" s="35" t="s">
        <v>108</v>
      </c>
      <c r="C28" s="36">
        <v>1455089452.5084</v>
      </c>
      <c r="D28" s="36">
        <v>0</v>
      </c>
      <c r="E28" s="36">
        <v>653002414.50179994</v>
      </c>
      <c r="F28" s="36">
        <v>72331708.697400004</v>
      </c>
      <c r="G28" s="36">
        <v>63242756.010300003</v>
      </c>
      <c r="H28" s="37">
        <f>G28/2</f>
        <v>31621378.005150001</v>
      </c>
      <c r="I28" s="37">
        <f t="shared" si="1"/>
        <v>31621378.005150001</v>
      </c>
      <c r="J28" s="36">
        <v>1624608403.6631</v>
      </c>
      <c r="K28" s="43">
        <f t="shared" si="0"/>
        <v>3836653357.3758497</v>
      </c>
    </row>
    <row r="29" spans="1:11">
      <c r="A29" s="34">
        <v>24</v>
      </c>
      <c r="B29" s="35" t="s">
        <v>109</v>
      </c>
      <c r="C29" s="36">
        <v>2478739335.7165999</v>
      </c>
      <c r="D29" s="36">
        <v>0</v>
      </c>
      <c r="E29" s="36">
        <v>1112387123.9346001</v>
      </c>
      <c r="F29" s="36">
        <v>334313970.74049997</v>
      </c>
      <c r="G29" s="36">
        <v>107733793.7895</v>
      </c>
      <c r="H29" s="37">
        <v>0</v>
      </c>
      <c r="I29" s="45">
        <f>G29</f>
        <v>107733793.7895</v>
      </c>
      <c r="J29" s="36">
        <v>12242607091.3468</v>
      </c>
      <c r="K29" s="43">
        <f t="shared" si="0"/>
        <v>16275781315.528</v>
      </c>
    </row>
    <row r="30" spans="1:11">
      <c r="A30" s="34">
        <v>25</v>
      </c>
      <c r="B30" s="35" t="s">
        <v>110</v>
      </c>
      <c r="C30" s="36">
        <v>1298190582.6684</v>
      </c>
      <c r="D30" s="36">
        <v>0</v>
      </c>
      <c r="E30" s="36">
        <v>582590701.55760002</v>
      </c>
      <c r="F30" s="36">
        <v>56535172.403700002</v>
      </c>
      <c r="G30" s="36">
        <v>56423438.526799999</v>
      </c>
      <c r="H30" s="37">
        <v>0</v>
      </c>
      <c r="I30" s="45">
        <f>G30</f>
        <v>56423438.526799999</v>
      </c>
      <c r="J30" s="36">
        <v>1276614635.3264999</v>
      </c>
      <c r="K30" s="43">
        <f t="shared" si="0"/>
        <v>3270354530.4829998</v>
      </c>
    </row>
    <row r="31" spans="1:11">
      <c r="A31" s="34">
        <v>26</v>
      </c>
      <c r="B31" s="35" t="s">
        <v>111</v>
      </c>
      <c r="C31" s="36">
        <v>2402850629.8188</v>
      </c>
      <c r="D31" s="36">
        <v>0</v>
      </c>
      <c r="E31" s="36">
        <v>1078330449.2060001</v>
      </c>
      <c r="F31" s="36">
        <v>106037422.07969999</v>
      </c>
      <c r="G31" s="36">
        <v>104435432.3708</v>
      </c>
      <c r="H31" s="37">
        <f>G31/2</f>
        <v>52217716.185400002</v>
      </c>
      <c r="I31" s="37">
        <f t="shared" si="1"/>
        <v>52217716.185400002</v>
      </c>
      <c r="J31" s="36">
        <v>2572948664.3169999</v>
      </c>
      <c r="K31" s="43">
        <f t="shared" si="0"/>
        <v>6212384881.6069002</v>
      </c>
    </row>
    <row r="32" spans="1:11">
      <c r="A32" s="34">
        <v>27</v>
      </c>
      <c r="B32" s="35" t="s">
        <v>112</v>
      </c>
      <c r="C32" s="36">
        <v>1714184951.4798999</v>
      </c>
      <c r="D32" s="36">
        <v>0</v>
      </c>
      <c r="E32" s="36">
        <v>769277043.61329997</v>
      </c>
      <c r="F32" s="36">
        <v>111089663.7058</v>
      </c>
      <c r="G32" s="36">
        <v>74503859.852899998</v>
      </c>
      <c r="H32" s="37">
        <v>0</v>
      </c>
      <c r="I32" s="45">
        <f>G32</f>
        <v>74503859.852899998</v>
      </c>
      <c r="J32" s="36">
        <v>2192394649.7014999</v>
      </c>
      <c r="K32" s="43">
        <f t="shared" si="0"/>
        <v>4861450168.3533993</v>
      </c>
    </row>
    <row r="33" spans="1:11">
      <c r="A33" s="34">
        <v>28</v>
      </c>
      <c r="B33" s="35" t="s">
        <v>113</v>
      </c>
      <c r="C33" s="36">
        <v>1637155058.4689</v>
      </c>
      <c r="D33" s="36">
        <v>0</v>
      </c>
      <c r="E33" s="36">
        <v>734708236.83749998</v>
      </c>
      <c r="F33" s="36">
        <v>87336605.918200001</v>
      </c>
      <c r="G33" s="36">
        <v>71155898.859599993</v>
      </c>
      <c r="H33" s="37">
        <f>G33/2</f>
        <v>35577949.429799996</v>
      </c>
      <c r="I33" s="37">
        <f t="shared" si="1"/>
        <v>35577949.429799996</v>
      </c>
      <c r="J33" s="36">
        <v>1967208407.2895999</v>
      </c>
      <c r="K33" s="43">
        <f t="shared" si="0"/>
        <v>4461986257.9440002</v>
      </c>
    </row>
    <row r="34" spans="1:11">
      <c r="A34" s="34">
        <v>29</v>
      </c>
      <c r="B34" s="35" t="s">
        <v>114</v>
      </c>
      <c r="C34" s="36">
        <v>2217567919.2435002</v>
      </c>
      <c r="D34" s="36">
        <v>0</v>
      </c>
      <c r="E34" s="36">
        <v>995180882.58500004</v>
      </c>
      <c r="F34" s="36">
        <v>117094137.2938</v>
      </c>
      <c r="G34" s="36">
        <v>96382464.055000007</v>
      </c>
      <c r="H34" s="37">
        <v>0</v>
      </c>
      <c r="I34" s="45">
        <f>G34</f>
        <v>96382464.055000007</v>
      </c>
      <c r="J34" s="36">
        <v>2678274426.9555001</v>
      </c>
      <c r="K34" s="43">
        <f t="shared" si="0"/>
        <v>6104499830.1328001</v>
      </c>
    </row>
    <row r="35" spans="1:11">
      <c r="A35" s="34">
        <v>30</v>
      </c>
      <c r="B35" s="35" t="s">
        <v>115</v>
      </c>
      <c r="C35" s="36">
        <v>2797288905.8685999</v>
      </c>
      <c r="D35" s="36">
        <v>0</v>
      </c>
      <c r="E35" s="36">
        <v>1255343035.0560999</v>
      </c>
      <c r="F35" s="36">
        <v>164416969.69769999</v>
      </c>
      <c r="G35" s="36">
        <v>121578958.2282</v>
      </c>
      <c r="H35" s="37">
        <v>0</v>
      </c>
      <c r="I35" s="45">
        <f>G35</f>
        <v>121578958.2282</v>
      </c>
      <c r="J35" s="36">
        <v>4616768842.2445002</v>
      </c>
      <c r="K35" s="43">
        <f t="shared" si="0"/>
        <v>8955396711.0951004</v>
      </c>
    </row>
    <row r="36" spans="1:11">
      <c r="A36" s="34">
        <v>31</v>
      </c>
      <c r="B36" s="35" t="s">
        <v>116</v>
      </c>
      <c r="C36" s="36">
        <v>1753525346.573</v>
      </c>
      <c r="D36" s="36">
        <v>0</v>
      </c>
      <c r="E36" s="36">
        <v>786931884.65359998</v>
      </c>
      <c r="F36" s="36">
        <v>80243322.885900006</v>
      </c>
      <c r="G36" s="36">
        <v>76213716.936499998</v>
      </c>
      <c r="H36" s="37">
        <f>G36/2</f>
        <v>38106858.468249999</v>
      </c>
      <c r="I36" s="37">
        <f t="shared" si="1"/>
        <v>38106858.468249999</v>
      </c>
      <c r="J36" s="36">
        <v>1808480186.2098</v>
      </c>
      <c r="K36" s="43">
        <f t="shared" si="0"/>
        <v>4467287598.7905493</v>
      </c>
    </row>
    <row r="37" spans="1:11">
      <c r="A37" s="34">
        <v>32</v>
      </c>
      <c r="B37" s="35" t="s">
        <v>117</v>
      </c>
      <c r="C37" s="36">
        <v>2173591877.0854998</v>
      </c>
      <c r="D37" s="36">
        <v>0</v>
      </c>
      <c r="E37" s="36">
        <v>975445696.09179997</v>
      </c>
      <c r="F37" s="36">
        <v>135640327.89770001</v>
      </c>
      <c r="G37" s="36">
        <v>94471127.195600003</v>
      </c>
      <c r="H37" s="37">
        <f>G37/2</f>
        <v>47235563.597800002</v>
      </c>
      <c r="I37" s="37">
        <f t="shared" si="1"/>
        <v>47235563.597800002</v>
      </c>
      <c r="J37" s="36">
        <v>5265798709.382</v>
      </c>
      <c r="K37" s="43">
        <f t="shared" si="0"/>
        <v>8597712174.0547981</v>
      </c>
    </row>
    <row r="38" spans="1:11">
      <c r="A38" s="34">
        <v>33</v>
      </c>
      <c r="B38" s="35" t="s">
        <v>118</v>
      </c>
      <c r="C38" s="36">
        <v>2189143439.9394002</v>
      </c>
      <c r="D38" s="36">
        <v>0</v>
      </c>
      <c r="E38" s="36">
        <v>982424791.48370004</v>
      </c>
      <c r="F38" s="36">
        <v>94073950.639400005</v>
      </c>
      <c r="G38" s="36">
        <v>95147046.942599997</v>
      </c>
      <c r="H38" s="37">
        <v>0</v>
      </c>
      <c r="I38" s="45">
        <f>G38</f>
        <v>95147046.942599997</v>
      </c>
      <c r="J38" s="36">
        <v>2342813347.1959</v>
      </c>
      <c r="K38" s="43">
        <f t="shared" si="0"/>
        <v>5703602576.2010002</v>
      </c>
    </row>
    <row r="39" spans="1:11">
      <c r="A39" s="34">
        <v>34</v>
      </c>
      <c r="B39" s="35" t="s">
        <v>119</v>
      </c>
      <c r="C39" s="36">
        <v>1640770332.148</v>
      </c>
      <c r="D39" s="36">
        <v>0</v>
      </c>
      <c r="E39" s="36">
        <v>736330667.97930002</v>
      </c>
      <c r="F39" s="36">
        <v>63602992.576300003</v>
      </c>
      <c r="G39" s="36">
        <v>71313030.003900006</v>
      </c>
      <c r="H39" s="37">
        <v>0</v>
      </c>
      <c r="I39" s="45">
        <f>G39</f>
        <v>71313030.003900006</v>
      </c>
      <c r="J39" s="36">
        <v>1644007611.6949</v>
      </c>
      <c r="K39" s="43">
        <f t="shared" si="0"/>
        <v>4156024634.4024005</v>
      </c>
    </row>
    <row r="40" spans="1:11">
      <c r="A40" s="34">
        <v>35</v>
      </c>
      <c r="B40" s="35" t="s">
        <v>120</v>
      </c>
      <c r="C40" s="36">
        <v>1649650776.1556001</v>
      </c>
      <c r="D40" s="36">
        <v>0</v>
      </c>
      <c r="E40" s="36">
        <v>740315956.55999994</v>
      </c>
      <c r="F40" s="36">
        <v>65844509.234999999</v>
      </c>
      <c r="G40" s="36">
        <v>71699001.981600001</v>
      </c>
      <c r="H40" s="37">
        <v>0</v>
      </c>
      <c r="I40" s="45">
        <f>G40</f>
        <v>71699001.981600001</v>
      </c>
      <c r="J40" s="36">
        <v>1658498468.1003001</v>
      </c>
      <c r="K40" s="43">
        <f t="shared" si="0"/>
        <v>4186008712.0325003</v>
      </c>
    </row>
    <row r="41" spans="1:11">
      <c r="A41" s="34">
        <v>36</v>
      </c>
      <c r="B41" s="35" t="s">
        <v>121</v>
      </c>
      <c r="C41" s="36">
        <v>1490569752.3371999</v>
      </c>
      <c r="D41" s="36">
        <v>0</v>
      </c>
      <c r="E41" s="36">
        <v>668924955.49430001</v>
      </c>
      <c r="F41" s="36">
        <v>65336447.106399998</v>
      </c>
      <c r="G41" s="36">
        <v>64784841.235200003</v>
      </c>
      <c r="H41" s="37">
        <v>0</v>
      </c>
      <c r="I41" s="45">
        <f>G41</f>
        <v>64784841.235200003</v>
      </c>
      <c r="J41" s="36">
        <v>1623619755.8457</v>
      </c>
      <c r="K41" s="43">
        <f t="shared" si="0"/>
        <v>3913235752.0187998</v>
      </c>
    </row>
    <row r="42" spans="1:11">
      <c r="A42" s="34">
        <v>37</v>
      </c>
      <c r="B42" s="35" t="s">
        <v>930</v>
      </c>
      <c r="C42" s="36">
        <v>658338872.36119998</v>
      </c>
      <c r="D42" s="36">
        <v>0</v>
      </c>
      <c r="E42" s="36">
        <v>295443604.83880001</v>
      </c>
      <c r="F42" s="36">
        <v>77972491.965100005</v>
      </c>
      <c r="G42" s="36">
        <v>28613474.316100001</v>
      </c>
      <c r="H42" s="37">
        <v>0</v>
      </c>
      <c r="I42" s="45">
        <f>G42</f>
        <v>28613474.316100001</v>
      </c>
      <c r="J42" s="36">
        <v>4007554100.5388999</v>
      </c>
      <c r="K42" s="43">
        <f t="shared" si="0"/>
        <v>5067922544.0200996</v>
      </c>
    </row>
    <row r="43" spans="1:11">
      <c r="A43" s="14"/>
      <c r="B43" s="14"/>
      <c r="C43" s="38">
        <f>SUM(C6:C42)</f>
        <v>72455589176.894211</v>
      </c>
      <c r="D43" s="38">
        <f t="shared" ref="D43:K43" si="2">SUM(D6:D42)</f>
        <v>-525228214.82230002</v>
      </c>
      <c r="E43" s="38">
        <f t="shared" si="2"/>
        <v>32515990405.322605</v>
      </c>
      <c r="F43" s="38">
        <f t="shared" si="2"/>
        <v>3846488717.1694999</v>
      </c>
      <c r="G43" s="38">
        <f t="shared" si="2"/>
        <v>3149147387.4680996</v>
      </c>
      <c r="H43" s="38">
        <f t="shared" si="2"/>
        <v>615344154.70499992</v>
      </c>
      <c r="I43" s="38">
        <f t="shared" si="2"/>
        <v>2533803232.7630997</v>
      </c>
      <c r="J43" s="38">
        <f t="shared" si="2"/>
        <v>98932960780.283005</v>
      </c>
      <c r="K43" s="38">
        <f t="shared" si="2"/>
        <v>209759604097.61014</v>
      </c>
    </row>
    <row r="45" spans="1:11">
      <c r="I45" s="39"/>
      <c r="K45" s="46">
        <f>K43-D43+H43</f>
        <v>210900176467.13742</v>
      </c>
    </row>
    <row r="46" spans="1:11">
      <c r="C46" s="39"/>
      <c r="D46" s="40"/>
    </row>
  </sheetData>
  <mergeCells count="3">
    <mergeCell ref="A1:K1"/>
    <mergeCell ref="A2:K2"/>
    <mergeCell ref="A3:K3"/>
  </mergeCells>
  <pageMargins left="0.70833333333333304" right="0.70833333333333304" top="0.74791666666666701" bottom="0.74791666666666701" header="0.31458333333333299" footer="0.31458333333333299"/>
  <pageSetup paperSize="9" scale="53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80"/>
  <sheetViews>
    <sheetView topLeftCell="A25" zoomScale="106" zoomScaleNormal="106" workbookViewId="0">
      <selection activeCell="A43" sqref="A43"/>
    </sheetView>
  </sheetViews>
  <sheetFormatPr defaultColWidth="9.109375" defaultRowHeight="13.2"/>
  <cols>
    <col min="1" max="1" width="5.88671875" style="16" customWidth="1"/>
    <col min="2" max="2" width="16" style="16" customWidth="1"/>
    <col min="3" max="3" width="22.33203125" style="16" customWidth="1"/>
    <col min="4" max="4" width="22.6640625" style="16" customWidth="1"/>
    <col min="5" max="5" width="15.6640625" style="16" customWidth="1"/>
    <col min="6" max="6" width="17.88671875" style="16" customWidth="1"/>
    <col min="7" max="16384" width="9.109375" style="16"/>
  </cols>
  <sheetData>
    <row r="1" spans="1:6" ht="17.399999999999999">
      <c r="A1" s="199" t="s">
        <v>17</v>
      </c>
      <c r="B1" s="199"/>
      <c r="C1" s="199"/>
      <c r="D1" s="199"/>
      <c r="E1" s="199"/>
      <c r="F1" s="199"/>
    </row>
    <row r="2" spans="1:6" ht="17.399999999999999">
      <c r="A2" s="199" t="s">
        <v>62</v>
      </c>
      <c r="B2" s="199"/>
      <c r="C2" s="199"/>
      <c r="D2" s="199"/>
      <c r="E2" s="199"/>
      <c r="F2" s="199"/>
    </row>
    <row r="3" spans="1:6" ht="38.4" customHeight="1">
      <c r="A3" s="192" t="s">
        <v>954</v>
      </c>
      <c r="B3" s="192"/>
      <c r="C3" s="192"/>
      <c r="D3" s="192"/>
      <c r="E3" s="192"/>
      <c r="F3" s="192"/>
    </row>
    <row r="4" spans="1:6" ht="66">
      <c r="A4" s="17" t="s">
        <v>955</v>
      </c>
      <c r="B4" s="17" t="s">
        <v>956</v>
      </c>
      <c r="C4" s="18" t="s">
        <v>957</v>
      </c>
      <c r="D4" s="18" t="s">
        <v>958</v>
      </c>
      <c r="E4" s="19" t="s">
        <v>959</v>
      </c>
      <c r="F4" s="20" t="s">
        <v>960</v>
      </c>
    </row>
    <row r="5" spans="1:6" ht="15.6">
      <c r="A5" s="21"/>
      <c r="B5" s="21"/>
      <c r="C5" s="22"/>
      <c r="D5" s="142" t="s">
        <v>28</v>
      </c>
      <c r="E5" s="142" t="s">
        <v>28</v>
      </c>
      <c r="F5" s="142" t="s">
        <v>28</v>
      </c>
    </row>
    <row r="6" spans="1:6" ht="15.6">
      <c r="A6" s="23">
        <v>1</v>
      </c>
      <c r="B6" s="24" t="s">
        <v>86</v>
      </c>
      <c r="C6" s="24" t="s">
        <v>130</v>
      </c>
      <c r="D6" s="25">
        <v>2311381.54</v>
      </c>
      <c r="E6" s="25">
        <v>1037281.745</v>
      </c>
      <c r="F6" s="26">
        <f t="shared" ref="F6:F69" si="0">D6+E6</f>
        <v>3348663.2850000001</v>
      </c>
    </row>
    <row r="7" spans="1:6" ht="15.6">
      <c r="A7" s="23">
        <v>2</v>
      </c>
      <c r="B7" s="24" t="s">
        <v>86</v>
      </c>
      <c r="C7" s="24" t="s">
        <v>132</v>
      </c>
      <c r="D7" s="25">
        <v>3856238.9939000001</v>
      </c>
      <c r="E7" s="25">
        <v>1730569.4639999999</v>
      </c>
      <c r="F7" s="26">
        <f t="shared" si="0"/>
        <v>5586808.4578999998</v>
      </c>
    </row>
    <row r="8" spans="1:6" ht="15.6">
      <c r="A8" s="23">
        <v>3</v>
      </c>
      <c r="B8" s="24" t="s">
        <v>86</v>
      </c>
      <c r="C8" s="24" t="s">
        <v>134</v>
      </c>
      <c r="D8" s="25">
        <v>2713288.7036000001</v>
      </c>
      <c r="E8" s="25">
        <v>1217646.1534</v>
      </c>
      <c r="F8" s="26">
        <f t="shared" si="0"/>
        <v>3930934.8569999998</v>
      </c>
    </row>
    <row r="9" spans="1:6" ht="15.6">
      <c r="A9" s="23">
        <v>4</v>
      </c>
      <c r="B9" s="24" t="s">
        <v>86</v>
      </c>
      <c r="C9" s="24" t="s">
        <v>136</v>
      </c>
      <c r="D9" s="25">
        <v>2764547.3239000002</v>
      </c>
      <c r="E9" s="25">
        <v>1240649.5521</v>
      </c>
      <c r="F9" s="26">
        <f t="shared" si="0"/>
        <v>4005196.8760000002</v>
      </c>
    </row>
    <row r="10" spans="1:6" ht="15.6">
      <c r="A10" s="23">
        <v>5</v>
      </c>
      <c r="B10" s="24" t="s">
        <v>86</v>
      </c>
      <c r="C10" s="24" t="s">
        <v>138</v>
      </c>
      <c r="D10" s="25">
        <v>2516279.5043000001</v>
      </c>
      <c r="E10" s="25">
        <v>1129234.0748999999</v>
      </c>
      <c r="F10" s="26">
        <f t="shared" si="0"/>
        <v>3645513.5792</v>
      </c>
    </row>
    <row r="11" spans="1:6" ht="31.2">
      <c r="A11" s="23">
        <v>6</v>
      </c>
      <c r="B11" s="24" t="s">
        <v>86</v>
      </c>
      <c r="C11" s="24" t="s">
        <v>140</v>
      </c>
      <c r="D11" s="25">
        <v>2598666.3209000002</v>
      </c>
      <c r="E11" s="25">
        <v>1166206.9154000001</v>
      </c>
      <c r="F11" s="26">
        <f t="shared" si="0"/>
        <v>3764873.2363</v>
      </c>
    </row>
    <row r="12" spans="1:6" ht="31.2">
      <c r="A12" s="23">
        <v>7</v>
      </c>
      <c r="B12" s="24" t="s">
        <v>86</v>
      </c>
      <c r="C12" s="24" t="s">
        <v>141</v>
      </c>
      <c r="D12" s="25">
        <v>2521402.3722000001</v>
      </c>
      <c r="E12" s="25">
        <v>1131533.0711000001</v>
      </c>
      <c r="F12" s="26">
        <f t="shared" si="0"/>
        <v>3652935.4433000004</v>
      </c>
    </row>
    <row r="13" spans="1:6" ht="15.6">
      <c r="A13" s="23">
        <v>8</v>
      </c>
      <c r="B13" s="24" t="s">
        <v>86</v>
      </c>
      <c r="C13" s="24" t="s">
        <v>143</v>
      </c>
      <c r="D13" s="25">
        <v>2458524.5372000001</v>
      </c>
      <c r="E13" s="25">
        <v>1103315.3021</v>
      </c>
      <c r="F13" s="26">
        <f t="shared" si="0"/>
        <v>3561839.8393000001</v>
      </c>
    </row>
    <row r="14" spans="1:6" ht="15.6">
      <c r="A14" s="23">
        <v>9</v>
      </c>
      <c r="B14" s="24" t="s">
        <v>86</v>
      </c>
      <c r="C14" s="24" t="s">
        <v>145</v>
      </c>
      <c r="D14" s="25">
        <v>2652397.8684</v>
      </c>
      <c r="E14" s="25">
        <v>1190320.0929</v>
      </c>
      <c r="F14" s="26">
        <f t="shared" si="0"/>
        <v>3842717.9613000001</v>
      </c>
    </row>
    <row r="15" spans="1:6" ht="15.6">
      <c r="A15" s="23">
        <v>10</v>
      </c>
      <c r="B15" s="24" t="s">
        <v>86</v>
      </c>
      <c r="C15" s="24" t="s">
        <v>147</v>
      </c>
      <c r="D15" s="25">
        <v>2691647.1463000001</v>
      </c>
      <c r="E15" s="25">
        <v>1207934.0432</v>
      </c>
      <c r="F15" s="26">
        <f t="shared" si="0"/>
        <v>3899581.1895000003</v>
      </c>
    </row>
    <row r="16" spans="1:6" ht="15.6">
      <c r="A16" s="23">
        <v>11</v>
      </c>
      <c r="B16" s="24" t="s">
        <v>86</v>
      </c>
      <c r="C16" s="24" t="s">
        <v>149</v>
      </c>
      <c r="D16" s="25">
        <v>2943531.4555000002</v>
      </c>
      <c r="E16" s="25">
        <v>1320972.4971</v>
      </c>
      <c r="F16" s="26">
        <f t="shared" si="0"/>
        <v>4264503.9526000004</v>
      </c>
    </row>
    <row r="17" spans="1:6" ht="15.6">
      <c r="A17" s="23">
        <v>12</v>
      </c>
      <c r="B17" s="24" t="s">
        <v>86</v>
      </c>
      <c r="C17" s="24" t="s">
        <v>151</v>
      </c>
      <c r="D17" s="25">
        <v>2834097.5244999998</v>
      </c>
      <c r="E17" s="25">
        <v>1271861.6873999999</v>
      </c>
      <c r="F17" s="26">
        <f t="shared" si="0"/>
        <v>4105959.2118999995</v>
      </c>
    </row>
    <row r="18" spans="1:6" ht="15.6">
      <c r="A18" s="23">
        <v>13</v>
      </c>
      <c r="B18" s="24" t="s">
        <v>86</v>
      </c>
      <c r="C18" s="24" t="s">
        <v>153</v>
      </c>
      <c r="D18" s="25">
        <v>2164179.3831000002</v>
      </c>
      <c r="E18" s="25">
        <v>971221.63879999996</v>
      </c>
      <c r="F18" s="26">
        <f t="shared" si="0"/>
        <v>3135401.0219000001</v>
      </c>
    </row>
    <row r="19" spans="1:6" ht="15.6">
      <c r="A19" s="23">
        <v>14</v>
      </c>
      <c r="B19" s="24" t="s">
        <v>86</v>
      </c>
      <c r="C19" s="24" t="s">
        <v>155</v>
      </c>
      <c r="D19" s="25">
        <v>2044853.9110000001</v>
      </c>
      <c r="E19" s="25">
        <v>917671.78910000005</v>
      </c>
      <c r="F19" s="26">
        <f t="shared" si="0"/>
        <v>2962525.7001</v>
      </c>
    </row>
    <row r="20" spans="1:6" ht="15.6">
      <c r="A20" s="23">
        <v>15</v>
      </c>
      <c r="B20" s="24" t="s">
        <v>86</v>
      </c>
      <c r="C20" s="24" t="s">
        <v>157</v>
      </c>
      <c r="D20" s="25">
        <v>2129291.8884999999</v>
      </c>
      <c r="E20" s="25">
        <v>955565.13170000003</v>
      </c>
      <c r="F20" s="26">
        <f t="shared" si="0"/>
        <v>3084857.0202000001</v>
      </c>
    </row>
    <row r="21" spans="1:6" ht="15.6">
      <c r="A21" s="23">
        <v>16</v>
      </c>
      <c r="B21" s="24" t="s">
        <v>86</v>
      </c>
      <c r="C21" s="24" t="s">
        <v>159</v>
      </c>
      <c r="D21" s="25">
        <v>3174087.5589999999</v>
      </c>
      <c r="E21" s="25">
        <v>1424439.4641</v>
      </c>
      <c r="F21" s="26">
        <f t="shared" si="0"/>
        <v>4598527.0230999999</v>
      </c>
    </row>
    <row r="22" spans="1:6" ht="15.6">
      <c r="A22" s="23">
        <v>17</v>
      </c>
      <c r="B22" s="24" t="s">
        <v>86</v>
      </c>
      <c r="C22" s="24" t="s">
        <v>161</v>
      </c>
      <c r="D22" s="25">
        <v>2742597.8500999999</v>
      </c>
      <c r="E22" s="25">
        <v>1230799.2578</v>
      </c>
      <c r="F22" s="26">
        <f t="shared" si="0"/>
        <v>3973397.1079000002</v>
      </c>
    </row>
    <row r="23" spans="1:6" ht="15.6">
      <c r="A23" s="23">
        <v>18</v>
      </c>
      <c r="B23" s="24" t="s">
        <v>87</v>
      </c>
      <c r="C23" s="24" t="s">
        <v>166</v>
      </c>
      <c r="D23" s="25">
        <v>2812623.5877999999</v>
      </c>
      <c r="E23" s="25">
        <v>1262224.8004999999</v>
      </c>
      <c r="F23" s="26">
        <f t="shared" si="0"/>
        <v>4074848.3882999998</v>
      </c>
    </row>
    <row r="24" spans="1:6" ht="15.6">
      <c r="A24" s="23">
        <v>19</v>
      </c>
      <c r="B24" s="24" t="s">
        <v>87</v>
      </c>
      <c r="C24" s="24" t="s">
        <v>168</v>
      </c>
      <c r="D24" s="25">
        <v>3436034.2618</v>
      </c>
      <c r="E24" s="25">
        <v>1541993.6316</v>
      </c>
      <c r="F24" s="26">
        <f t="shared" si="0"/>
        <v>4978027.8934000004</v>
      </c>
    </row>
    <row r="25" spans="1:6" ht="15.6">
      <c r="A25" s="23">
        <v>20</v>
      </c>
      <c r="B25" s="24" t="s">
        <v>87</v>
      </c>
      <c r="C25" s="24" t="s">
        <v>170</v>
      </c>
      <c r="D25" s="25">
        <v>2925784.1582999998</v>
      </c>
      <c r="E25" s="25">
        <v>1313008.0190999999</v>
      </c>
      <c r="F25" s="26">
        <f t="shared" si="0"/>
        <v>4238792.1773999995</v>
      </c>
    </row>
    <row r="26" spans="1:6" ht="15.6">
      <c r="A26" s="23">
        <v>21</v>
      </c>
      <c r="B26" s="24" t="s">
        <v>87</v>
      </c>
      <c r="C26" s="24" t="s">
        <v>172</v>
      </c>
      <c r="D26" s="25">
        <v>2561566.1869000001</v>
      </c>
      <c r="E26" s="25">
        <v>1149557.4393</v>
      </c>
      <c r="F26" s="26">
        <f t="shared" si="0"/>
        <v>3711123.6261999998</v>
      </c>
    </row>
    <row r="27" spans="1:6" ht="15.6">
      <c r="A27" s="23">
        <v>22</v>
      </c>
      <c r="B27" s="24" t="s">
        <v>87</v>
      </c>
      <c r="C27" s="24" t="s">
        <v>174</v>
      </c>
      <c r="D27" s="25">
        <v>2534761.5350000001</v>
      </c>
      <c r="E27" s="25">
        <v>1137528.2803</v>
      </c>
      <c r="F27" s="26">
        <f t="shared" si="0"/>
        <v>3672289.8152999999</v>
      </c>
    </row>
    <row r="28" spans="1:6" ht="15.6">
      <c r="A28" s="23">
        <v>23</v>
      </c>
      <c r="B28" s="24" t="s">
        <v>87</v>
      </c>
      <c r="C28" s="24" t="s">
        <v>176</v>
      </c>
      <c r="D28" s="25">
        <v>2710025.3423000001</v>
      </c>
      <c r="E28" s="25">
        <v>1216181.6503999999</v>
      </c>
      <c r="F28" s="26">
        <f t="shared" si="0"/>
        <v>3926206.9927000003</v>
      </c>
    </row>
    <row r="29" spans="1:6" ht="15.6">
      <c r="A29" s="23">
        <v>24</v>
      </c>
      <c r="B29" s="24" t="s">
        <v>87</v>
      </c>
      <c r="C29" s="24" t="s">
        <v>178</v>
      </c>
      <c r="D29" s="25">
        <v>2951867.3549000002</v>
      </c>
      <c r="E29" s="25">
        <v>1324713.4097</v>
      </c>
      <c r="F29" s="26">
        <f t="shared" si="0"/>
        <v>4276580.7646000003</v>
      </c>
    </row>
    <row r="30" spans="1:6" ht="15.6">
      <c r="A30" s="23">
        <v>25</v>
      </c>
      <c r="B30" s="24" t="s">
        <v>87</v>
      </c>
      <c r="C30" s="24" t="s">
        <v>180</v>
      </c>
      <c r="D30" s="25">
        <v>3087899.4959999998</v>
      </c>
      <c r="E30" s="25">
        <v>1385760.7331999999</v>
      </c>
      <c r="F30" s="26">
        <f t="shared" si="0"/>
        <v>4473660.2291999999</v>
      </c>
    </row>
    <row r="31" spans="1:6" ht="15.6">
      <c r="A31" s="23">
        <v>26</v>
      </c>
      <c r="B31" s="24" t="s">
        <v>87</v>
      </c>
      <c r="C31" s="24" t="s">
        <v>182</v>
      </c>
      <c r="D31" s="25">
        <v>2684774.9742000001</v>
      </c>
      <c r="E31" s="25">
        <v>1204850.0094000001</v>
      </c>
      <c r="F31" s="26">
        <f t="shared" si="0"/>
        <v>3889624.9835999999</v>
      </c>
    </row>
    <row r="32" spans="1:6" ht="15.6">
      <c r="A32" s="23">
        <v>27</v>
      </c>
      <c r="B32" s="24" t="s">
        <v>87</v>
      </c>
      <c r="C32" s="24" t="s">
        <v>184</v>
      </c>
      <c r="D32" s="25">
        <v>2403862.9169999999</v>
      </c>
      <c r="E32" s="25">
        <v>1078784.7346999999</v>
      </c>
      <c r="F32" s="26">
        <f t="shared" si="0"/>
        <v>3482647.6516999998</v>
      </c>
    </row>
    <row r="33" spans="1:6" ht="15.6">
      <c r="A33" s="23">
        <v>28</v>
      </c>
      <c r="B33" s="24" t="s">
        <v>87</v>
      </c>
      <c r="C33" s="24" t="s">
        <v>186</v>
      </c>
      <c r="D33" s="25">
        <v>2442862.2259999998</v>
      </c>
      <c r="E33" s="25">
        <v>1096286.5060000001</v>
      </c>
      <c r="F33" s="26">
        <f t="shared" si="0"/>
        <v>3539148.7319999998</v>
      </c>
    </row>
    <row r="34" spans="1:6" ht="15.6">
      <c r="A34" s="23">
        <v>29</v>
      </c>
      <c r="B34" s="24" t="s">
        <v>87</v>
      </c>
      <c r="C34" s="24" t="s">
        <v>188</v>
      </c>
      <c r="D34" s="25">
        <v>2391719.3821999999</v>
      </c>
      <c r="E34" s="25">
        <v>1073335.0645000001</v>
      </c>
      <c r="F34" s="26">
        <f t="shared" si="0"/>
        <v>3465054.4467000002</v>
      </c>
    </row>
    <row r="35" spans="1:6" ht="15.6">
      <c r="A35" s="23">
        <v>30</v>
      </c>
      <c r="B35" s="24" t="s">
        <v>87</v>
      </c>
      <c r="C35" s="24" t="s">
        <v>190</v>
      </c>
      <c r="D35" s="25">
        <v>2773250.0427000001</v>
      </c>
      <c r="E35" s="25">
        <v>1244555.0826999999</v>
      </c>
      <c r="F35" s="26">
        <f t="shared" si="0"/>
        <v>4017805.1254000003</v>
      </c>
    </row>
    <row r="36" spans="1:6" ht="15.6">
      <c r="A36" s="23">
        <v>31</v>
      </c>
      <c r="B36" s="24" t="s">
        <v>87</v>
      </c>
      <c r="C36" s="24" t="s">
        <v>192</v>
      </c>
      <c r="D36" s="25">
        <v>2688501.6754999999</v>
      </c>
      <c r="E36" s="25">
        <v>1206522.4461000001</v>
      </c>
      <c r="F36" s="26">
        <f t="shared" si="0"/>
        <v>3895024.1216000002</v>
      </c>
    </row>
    <row r="37" spans="1:6" ht="15.6">
      <c r="A37" s="23">
        <v>32</v>
      </c>
      <c r="B37" s="24" t="s">
        <v>87</v>
      </c>
      <c r="C37" s="24" t="s">
        <v>194</v>
      </c>
      <c r="D37" s="25">
        <v>2565477.4764999999</v>
      </c>
      <c r="E37" s="25">
        <v>1151312.7139000001</v>
      </c>
      <c r="F37" s="26">
        <f t="shared" si="0"/>
        <v>3716790.1903999997</v>
      </c>
    </row>
    <row r="38" spans="1:6" ht="15.6">
      <c r="A38" s="23">
        <v>33</v>
      </c>
      <c r="B38" s="24" t="s">
        <v>87</v>
      </c>
      <c r="C38" s="24" t="s">
        <v>196</v>
      </c>
      <c r="D38" s="25">
        <v>2390062.8950999998</v>
      </c>
      <c r="E38" s="25">
        <v>1072591.6806000001</v>
      </c>
      <c r="F38" s="26">
        <f t="shared" si="0"/>
        <v>3462654.5756999999</v>
      </c>
    </row>
    <row r="39" spans="1:6" ht="15.6">
      <c r="A39" s="23">
        <v>34</v>
      </c>
      <c r="B39" s="24" t="s">
        <v>87</v>
      </c>
      <c r="C39" s="24" t="s">
        <v>198</v>
      </c>
      <c r="D39" s="25">
        <v>2271413.0377000002</v>
      </c>
      <c r="E39" s="25">
        <v>1019345.0275</v>
      </c>
      <c r="F39" s="26">
        <f t="shared" si="0"/>
        <v>3290758.0652000001</v>
      </c>
    </row>
    <row r="40" spans="1:6" ht="15.6">
      <c r="A40" s="23">
        <v>35</v>
      </c>
      <c r="B40" s="24" t="s">
        <v>87</v>
      </c>
      <c r="C40" s="24" t="s">
        <v>200</v>
      </c>
      <c r="D40" s="25">
        <v>2573137.0362999998</v>
      </c>
      <c r="E40" s="25">
        <v>1154750.1046</v>
      </c>
      <c r="F40" s="26">
        <f t="shared" si="0"/>
        <v>3727887.1409</v>
      </c>
    </row>
    <row r="41" spans="1:6" ht="15.6">
      <c r="A41" s="23">
        <v>36</v>
      </c>
      <c r="B41" s="24" t="s">
        <v>87</v>
      </c>
      <c r="C41" s="24" t="s">
        <v>202</v>
      </c>
      <c r="D41" s="25">
        <v>3238853.6661</v>
      </c>
      <c r="E41" s="25">
        <v>1453504.6354</v>
      </c>
      <c r="F41" s="26">
        <f t="shared" si="0"/>
        <v>4692358.3015000001</v>
      </c>
    </row>
    <row r="42" spans="1:6" ht="15.6">
      <c r="A42" s="23">
        <v>37</v>
      </c>
      <c r="B42" s="24" t="s">
        <v>87</v>
      </c>
      <c r="C42" s="24" t="s">
        <v>204</v>
      </c>
      <c r="D42" s="25">
        <v>2774987.8376000002</v>
      </c>
      <c r="E42" s="25">
        <v>1245334.9552</v>
      </c>
      <c r="F42" s="26">
        <f t="shared" si="0"/>
        <v>4020322.7927999999</v>
      </c>
    </row>
    <row r="43" spans="1:6" ht="15.6">
      <c r="A43" s="23">
        <v>38</v>
      </c>
      <c r="B43" s="24" t="s">
        <v>87</v>
      </c>
      <c r="C43" s="24" t="s">
        <v>206</v>
      </c>
      <c r="D43" s="25">
        <v>2689172.5759999999</v>
      </c>
      <c r="E43" s="25">
        <v>1206823.527</v>
      </c>
      <c r="F43" s="26">
        <f t="shared" si="0"/>
        <v>3895996.1030000001</v>
      </c>
    </row>
    <row r="44" spans="1:6" ht="15.6">
      <c r="A44" s="23">
        <v>39</v>
      </c>
      <c r="B44" s="24" t="s">
        <v>88</v>
      </c>
      <c r="C44" s="24" t="s">
        <v>211</v>
      </c>
      <c r="D44" s="25">
        <v>2582241.4</v>
      </c>
      <c r="E44" s="25">
        <v>1158835.882</v>
      </c>
      <c r="F44" s="26">
        <f t="shared" si="0"/>
        <v>3741077.2819999997</v>
      </c>
    </row>
    <row r="45" spans="1:6" ht="15.6">
      <c r="A45" s="23">
        <v>40</v>
      </c>
      <c r="B45" s="24" t="s">
        <v>88</v>
      </c>
      <c r="C45" s="24" t="s">
        <v>212</v>
      </c>
      <c r="D45" s="25">
        <v>2016210.1588999999</v>
      </c>
      <c r="E45" s="25">
        <v>904817.29469999997</v>
      </c>
      <c r="F45" s="26">
        <f t="shared" si="0"/>
        <v>2921027.4535999997</v>
      </c>
    </row>
    <row r="46" spans="1:6" ht="15.6">
      <c r="A46" s="23">
        <v>41</v>
      </c>
      <c r="B46" s="24" t="s">
        <v>88</v>
      </c>
      <c r="C46" s="24" t="s">
        <v>214</v>
      </c>
      <c r="D46" s="25">
        <v>2661968.5948999999</v>
      </c>
      <c r="E46" s="25">
        <v>1194615.1605</v>
      </c>
      <c r="F46" s="26">
        <f t="shared" si="0"/>
        <v>3856583.7554000001</v>
      </c>
    </row>
    <row r="47" spans="1:6" ht="15.6">
      <c r="A47" s="23">
        <v>42</v>
      </c>
      <c r="B47" s="24" t="s">
        <v>88</v>
      </c>
      <c r="C47" s="24" t="s">
        <v>216</v>
      </c>
      <c r="D47" s="25">
        <v>2040701.2829</v>
      </c>
      <c r="E47" s="25">
        <v>915808.20869999996</v>
      </c>
      <c r="F47" s="26">
        <f t="shared" si="0"/>
        <v>2956509.4915999998</v>
      </c>
    </row>
    <row r="48" spans="1:6" ht="15.6">
      <c r="A48" s="23">
        <v>43</v>
      </c>
      <c r="B48" s="24" t="s">
        <v>88</v>
      </c>
      <c r="C48" s="24" t="s">
        <v>218</v>
      </c>
      <c r="D48" s="25">
        <v>2742367.4303000001</v>
      </c>
      <c r="E48" s="25">
        <v>1230695.8518999999</v>
      </c>
      <c r="F48" s="26">
        <f t="shared" si="0"/>
        <v>3973063.2822000002</v>
      </c>
    </row>
    <row r="49" spans="1:6" ht="15.6">
      <c r="A49" s="23">
        <v>44</v>
      </c>
      <c r="B49" s="24" t="s">
        <v>88</v>
      </c>
      <c r="C49" s="24" t="s">
        <v>220</v>
      </c>
      <c r="D49" s="25">
        <v>2390282.1348999999</v>
      </c>
      <c r="E49" s="25">
        <v>1072690.0691</v>
      </c>
      <c r="F49" s="26">
        <f t="shared" si="0"/>
        <v>3462972.2039999999</v>
      </c>
    </row>
    <row r="50" spans="1:6" ht="15.6">
      <c r="A50" s="23">
        <v>45</v>
      </c>
      <c r="B50" s="24" t="s">
        <v>88</v>
      </c>
      <c r="C50" s="24" t="s">
        <v>222</v>
      </c>
      <c r="D50" s="25">
        <v>2710996.2442999999</v>
      </c>
      <c r="E50" s="25">
        <v>1216617.3633999999</v>
      </c>
      <c r="F50" s="26">
        <f t="shared" si="0"/>
        <v>3927613.6076999996</v>
      </c>
    </row>
    <row r="51" spans="1:6" ht="15.6">
      <c r="A51" s="23">
        <v>46</v>
      </c>
      <c r="B51" s="24" t="s">
        <v>88</v>
      </c>
      <c r="C51" s="24" t="s">
        <v>224</v>
      </c>
      <c r="D51" s="25">
        <v>2172183.1878</v>
      </c>
      <c r="E51" s="25">
        <v>974813.51670000004</v>
      </c>
      <c r="F51" s="26">
        <f t="shared" si="0"/>
        <v>3146996.7045</v>
      </c>
    </row>
    <row r="52" spans="1:6" ht="15.6">
      <c r="A52" s="23">
        <v>47</v>
      </c>
      <c r="B52" s="24" t="s">
        <v>88</v>
      </c>
      <c r="C52" s="24" t="s">
        <v>226</v>
      </c>
      <c r="D52" s="25">
        <v>2520893.7486</v>
      </c>
      <c r="E52" s="25">
        <v>1131304.8155</v>
      </c>
      <c r="F52" s="26">
        <f t="shared" si="0"/>
        <v>3652198.5641000001</v>
      </c>
    </row>
    <row r="53" spans="1:6" ht="15.6">
      <c r="A53" s="23">
        <v>48</v>
      </c>
      <c r="B53" s="24" t="s">
        <v>88</v>
      </c>
      <c r="C53" s="24" t="s">
        <v>228</v>
      </c>
      <c r="D53" s="25">
        <v>2742615.6941</v>
      </c>
      <c r="E53" s="25">
        <v>1230807.2656</v>
      </c>
      <c r="F53" s="26">
        <f t="shared" si="0"/>
        <v>3973422.9597</v>
      </c>
    </row>
    <row r="54" spans="1:6" ht="15.6">
      <c r="A54" s="23">
        <v>49</v>
      </c>
      <c r="B54" s="24" t="s">
        <v>88</v>
      </c>
      <c r="C54" s="24" t="s">
        <v>230</v>
      </c>
      <c r="D54" s="25">
        <v>2110792.983</v>
      </c>
      <c r="E54" s="25">
        <v>947263.35349999997</v>
      </c>
      <c r="F54" s="26">
        <f t="shared" si="0"/>
        <v>3058056.3365000002</v>
      </c>
    </row>
    <row r="55" spans="1:6" ht="15.6">
      <c r="A55" s="23">
        <v>50</v>
      </c>
      <c r="B55" s="24" t="s">
        <v>88</v>
      </c>
      <c r="C55" s="24" t="s">
        <v>232</v>
      </c>
      <c r="D55" s="25">
        <v>2496688.8029999998</v>
      </c>
      <c r="E55" s="25">
        <v>1120442.3300999999</v>
      </c>
      <c r="F55" s="26">
        <f t="shared" si="0"/>
        <v>3617131.1330999997</v>
      </c>
    </row>
    <row r="56" spans="1:6" ht="15.6">
      <c r="A56" s="23">
        <v>51</v>
      </c>
      <c r="B56" s="24" t="s">
        <v>88</v>
      </c>
      <c r="C56" s="24" t="s">
        <v>234</v>
      </c>
      <c r="D56" s="25">
        <v>2497392.7272999999</v>
      </c>
      <c r="E56" s="25">
        <v>1120758.2311</v>
      </c>
      <c r="F56" s="26">
        <f t="shared" si="0"/>
        <v>3618150.9583999999</v>
      </c>
    </row>
    <row r="57" spans="1:6" ht="15.6">
      <c r="A57" s="23">
        <v>52</v>
      </c>
      <c r="B57" s="24" t="s">
        <v>88</v>
      </c>
      <c r="C57" s="24" t="s">
        <v>236</v>
      </c>
      <c r="D57" s="25">
        <v>2575689.0841000001</v>
      </c>
      <c r="E57" s="25">
        <v>1155895.3905</v>
      </c>
      <c r="F57" s="26">
        <f t="shared" si="0"/>
        <v>3731584.4746000003</v>
      </c>
    </row>
    <row r="58" spans="1:6" ht="15.6">
      <c r="A58" s="23">
        <v>53</v>
      </c>
      <c r="B58" s="24" t="s">
        <v>88</v>
      </c>
      <c r="C58" s="24" t="s">
        <v>238</v>
      </c>
      <c r="D58" s="25">
        <v>2353144.3930000002</v>
      </c>
      <c r="E58" s="25">
        <v>1056023.7157000001</v>
      </c>
      <c r="F58" s="26">
        <f t="shared" si="0"/>
        <v>3409168.1087000002</v>
      </c>
    </row>
    <row r="59" spans="1:6" ht="15.6">
      <c r="A59" s="23">
        <v>54</v>
      </c>
      <c r="B59" s="24" t="s">
        <v>88</v>
      </c>
      <c r="C59" s="24" t="s">
        <v>240</v>
      </c>
      <c r="D59" s="25">
        <v>2402678.9667000002</v>
      </c>
      <c r="E59" s="25">
        <v>1078253.4117000001</v>
      </c>
      <c r="F59" s="26">
        <f t="shared" si="0"/>
        <v>3480932.3784000003</v>
      </c>
    </row>
    <row r="60" spans="1:6" ht="15.6">
      <c r="A60" s="23">
        <v>55</v>
      </c>
      <c r="B60" s="24" t="s">
        <v>88</v>
      </c>
      <c r="C60" s="24" t="s">
        <v>242</v>
      </c>
      <c r="D60" s="25">
        <v>2242757.9937</v>
      </c>
      <c r="E60" s="25">
        <v>1006485.4656</v>
      </c>
      <c r="F60" s="26">
        <f t="shared" si="0"/>
        <v>3249243.4593000002</v>
      </c>
    </row>
    <row r="61" spans="1:6" ht="15.6">
      <c r="A61" s="23">
        <v>56</v>
      </c>
      <c r="B61" s="24" t="s">
        <v>88</v>
      </c>
      <c r="C61" s="24" t="s">
        <v>244</v>
      </c>
      <c r="D61" s="25">
        <v>2786412.8456000001</v>
      </c>
      <c r="E61" s="25">
        <v>1250462.1710999999</v>
      </c>
      <c r="F61" s="26">
        <f t="shared" si="0"/>
        <v>4036875.0167</v>
      </c>
    </row>
    <row r="62" spans="1:6" ht="15.6">
      <c r="A62" s="23">
        <v>57</v>
      </c>
      <c r="B62" s="24" t="s">
        <v>88</v>
      </c>
      <c r="C62" s="24" t="s">
        <v>246</v>
      </c>
      <c r="D62" s="25">
        <v>2325055.2144999998</v>
      </c>
      <c r="E62" s="25">
        <v>1043418.098</v>
      </c>
      <c r="F62" s="26">
        <f t="shared" si="0"/>
        <v>3368473.3125</v>
      </c>
    </row>
    <row r="63" spans="1:6" ht="15.6">
      <c r="A63" s="23">
        <v>58</v>
      </c>
      <c r="B63" s="24" t="s">
        <v>88</v>
      </c>
      <c r="C63" s="24" t="s">
        <v>248</v>
      </c>
      <c r="D63" s="25">
        <v>2446345.7480000001</v>
      </c>
      <c r="E63" s="25">
        <v>1097849.8108000001</v>
      </c>
      <c r="F63" s="26">
        <f t="shared" si="0"/>
        <v>3544195.5588000002</v>
      </c>
    </row>
    <row r="64" spans="1:6" ht="15.6">
      <c r="A64" s="23">
        <v>59</v>
      </c>
      <c r="B64" s="24" t="s">
        <v>88</v>
      </c>
      <c r="C64" s="24" t="s">
        <v>250</v>
      </c>
      <c r="D64" s="25">
        <v>2544554.8947000001</v>
      </c>
      <c r="E64" s="25">
        <v>1141923.2592</v>
      </c>
      <c r="F64" s="26">
        <f t="shared" si="0"/>
        <v>3686478.1539000003</v>
      </c>
    </row>
    <row r="65" spans="1:6" ht="15.6">
      <c r="A65" s="23">
        <v>60</v>
      </c>
      <c r="B65" s="24" t="s">
        <v>88</v>
      </c>
      <c r="C65" s="24" t="s">
        <v>252</v>
      </c>
      <c r="D65" s="25">
        <v>2187111.531</v>
      </c>
      <c r="E65" s="25">
        <v>981512.929</v>
      </c>
      <c r="F65" s="26">
        <f t="shared" si="0"/>
        <v>3168624.46</v>
      </c>
    </row>
    <row r="66" spans="1:6" ht="15.6">
      <c r="A66" s="23">
        <v>61</v>
      </c>
      <c r="B66" s="24" t="s">
        <v>88</v>
      </c>
      <c r="C66" s="24" t="s">
        <v>254</v>
      </c>
      <c r="D66" s="25">
        <v>2283769.9024</v>
      </c>
      <c r="E66" s="25">
        <v>1024890.434</v>
      </c>
      <c r="F66" s="26">
        <f t="shared" si="0"/>
        <v>3308660.3363999999</v>
      </c>
    </row>
    <row r="67" spans="1:6" ht="15.6">
      <c r="A67" s="23">
        <v>62</v>
      </c>
      <c r="B67" s="24" t="s">
        <v>88</v>
      </c>
      <c r="C67" s="24" t="s">
        <v>256</v>
      </c>
      <c r="D67" s="25">
        <v>2339222.6798</v>
      </c>
      <c r="E67" s="25">
        <v>1049776.0501000001</v>
      </c>
      <c r="F67" s="26">
        <f t="shared" si="0"/>
        <v>3388998.7299000002</v>
      </c>
    </row>
    <row r="68" spans="1:6" ht="15.6">
      <c r="A68" s="23">
        <v>63</v>
      </c>
      <c r="B68" s="24" t="s">
        <v>88</v>
      </c>
      <c r="C68" s="24" t="s">
        <v>258</v>
      </c>
      <c r="D68" s="25">
        <v>2756122.5156999999</v>
      </c>
      <c r="E68" s="25">
        <v>1236868.7398000001</v>
      </c>
      <c r="F68" s="26">
        <f t="shared" si="0"/>
        <v>3992991.2555</v>
      </c>
    </row>
    <row r="69" spans="1:6" ht="15.6">
      <c r="A69" s="23">
        <v>64</v>
      </c>
      <c r="B69" s="24" t="s">
        <v>88</v>
      </c>
      <c r="C69" s="24" t="s">
        <v>260</v>
      </c>
      <c r="D69" s="25">
        <v>2053054.1507000001</v>
      </c>
      <c r="E69" s="25">
        <v>921351.82149999996</v>
      </c>
      <c r="F69" s="26">
        <f t="shared" si="0"/>
        <v>2974405.9722000002</v>
      </c>
    </row>
    <row r="70" spans="1:6" ht="15.6">
      <c r="A70" s="23">
        <v>65</v>
      </c>
      <c r="B70" s="24" t="s">
        <v>88</v>
      </c>
      <c r="C70" s="24" t="s">
        <v>262</v>
      </c>
      <c r="D70" s="25">
        <v>2519114.2089</v>
      </c>
      <c r="E70" s="25">
        <v>1130506.2091000001</v>
      </c>
      <c r="F70" s="26">
        <f t="shared" ref="F70:F133" si="1">D70+E70</f>
        <v>3649620.4180000001</v>
      </c>
    </row>
    <row r="71" spans="1:6" ht="15.6">
      <c r="A71" s="23">
        <v>66</v>
      </c>
      <c r="B71" s="24" t="s">
        <v>88</v>
      </c>
      <c r="C71" s="24" t="s">
        <v>264</v>
      </c>
      <c r="D71" s="25">
        <v>2053785.2683999999</v>
      </c>
      <c r="E71" s="25">
        <v>921679.92619999999</v>
      </c>
      <c r="F71" s="26">
        <f t="shared" si="1"/>
        <v>2975465.1946</v>
      </c>
    </row>
    <row r="72" spans="1:6" ht="15.6">
      <c r="A72" s="23">
        <v>67</v>
      </c>
      <c r="B72" s="24" t="s">
        <v>88</v>
      </c>
      <c r="C72" s="24" t="s">
        <v>266</v>
      </c>
      <c r="D72" s="25">
        <v>2678465.6987999999</v>
      </c>
      <c r="E72" s="25">
        <v>1202018.5876</v>
      </c>
      <c r="F72" s="26">
        <f t="shared" si="1"/>
        <v>3880484.2863999996</v>
      </c>
    </row>
    <row r="73" spans="1:6" ht="31.2">
      <c r="A73" s="23">
        <v>68</v>
      </c>
      <c r="B73" s="24" t="s">
        <v>88</v>
      </c>
      <c r="C73" s="24" t="s">
        <v>268</v>
      </c>
      <c r="D73" s="25">
        <v>2216298.5077999998</v>
      </c>
      <c r="E73" s="25">
        <v>994611.2071</v>
      </c>
      <c r="F73" s="26">
        <f t="shared" si="1"/>
        <v>3210909.7149</v>
      </c>
    </row>
    <row r="74" spans="1:6" ht="15.6">
      <c r="A74" s="23">
        <v>69</v>
      </c>
      <c r="B74" s="24" t="s">
        <v>88</v>
      </c>
      <c r="C74" s="24" t="s">
        <v>270</v>
      </c>
      <c r="D74" s="25">
        <v>3350043.2692</v>
      </c>
      <c r="E74" s="25">
        <v>1503403.3404000001</v>
      </c>
      <c r="F74" s="26">
        <f t="shared" si="1"/>
        <v>4853446.6096000001</v>
      </c>
    </row>
    <row r="75" spans="1:6" ht="15.6">
      <c r="A75" s="23">
        <v>70</v>
      </c>
      <c r="B75" s="24" t="s">
        <v>89</v>
      </c>
      <c r="C75" s="24" t="s">
        <v>275</v>
      </c>
      <c r="D75" s="25">
        <v>3768054.0120999999</v>
      </c>
      <c r="E75" s="25">
        <v>1690994.5733</v>
      </c>
      <c r="F75" s="26">
        <f t="shared" si="1"/>
        <v>5459048.5854000002</v>
      </c>
    </row>
    <row r="76" spans="1:6" ht="15.6">
      <c r="A76" s="23">
        <v>71</v>
      </c>
      <c r="B76" s="24" t="s">
        <v>89</v>
      </c>
      <c r="C76" s="24" t="s">
        <v>277</v>
      </c>
      <c r="D76" s="25">
        <v>2478086.7741999999</v>
      </c>
      <c r="E76" s="25">
        <v>1112094.273</v>
      </c>
      <c r="F76" s="26">
        <f t="shared" si="1"/>
        <v>3590181.0471999999</v>
      </c>
    </row>
    <row r="77" spans="1:6" ht="15.6">
      <c r="A77" s="23">
        <v>72</v>
      </c>
      <c r="B77" s="24" t="s">
        <v>89</v>
      </c>
      <c r="C77" s="24" t="s">
        <v>279</v>
      </c>
      <c r="D77" s="25">
        <v>2549250.5074</v>
      </c>
      <c r="E77" s="25">
        <v>1144030.5155</v>
      </c>
      <c r="F77" s="26">
        <f t="shared" si="1"/>
        <v>3693281.0229000002</v>
      </c>
    </row>
    <row r="78" spans="1:6" ht="15.6">
      <c r="A78" s="23">
        <v>73</v>
      </c>
      <c r="B78" s="24" t="s">
        <v>89</v>
      </c>
      <c r="C78" s="24" t="s">
        <v>281</v>
      </c>
      <c r="D78" s="25">
        <v>3081266.5630000001</v>
      </c>
      <c r="E78" s="25">
        <v>1382784.0630999999</v>
      </c>
      <c r="F78" s="26">
        <f t="shared" si="1"/>
        <v>4464050.6261</v>
      </c>
    </row>
    <row r="79" spans="1:6" ht="15.6">
      <c r="A79" s="23">
        <v>74</v>
      </c>
      <c r="B79" s="24" t="s">
        <v>89</v>
      </c>
      <c r="C79" s="24" t="s">
        <v>283</v>
      </c>
      <c r="D79" s="25">
        <v>2340121.7097999998</v>
      </c>
      <c r="E79" s="25">
        <v>1050179.5090000001</v>
      </c>
      <c r="F79" s="26">
        <f t="shared" si="1"/>
        <v>3390301.2187999999</v>
      </c>
    </row>
    <row r="80" spans="1:6" ht="15.6">
      <c r="A80" s="23">
        <v>75</v>
      </c>
      <c r="B80" s="24" t="s">
        <v>89</v>
      </c>
      <c r="C80" s="24" t="s">
        <v>285</v>
      </c>
      <c r="D80" s="25">
        <v>2694001.9075000002</v>
      </c>
      <c r="E80" s="25">
        <v>1208990.7923999999</v>
      </c>
      <c r="F80" s="26">
        <f t="shared" si="1"/>
        <v>3902992.6999000004</v>
      </c>
    </row>
    <row r="81" spans="1:6" ht="15.6">
      <c r="A81" s="23">
        <v>76</v>
      </c>
      <c r="B81" s="24" t="s">
        <v>89</v>
      </c>
      <c r="C81" s="24" t="s">
        <v>287</v>
      </c>
      <c r="D81" s="25">
        <v>2496732.0347000002</v>
      </c>
      <c r="E81" s="25">
        <v>1120461.7312</v>
      </c>
      <c r="F81" s="26">
        <f t="shared" si="1"/>
        <v>3617193.7659</v>
      </c>
    </row>
    <row r="82" spans="1:6" ht="15.6">
      <c r="A82" s="23">
        <v>77</v>
      </c>
      <c r="B82" s="24" t="s">
        <v>89</v>
      </c>
      <c r="C82" s="24" t="s">
        <v>289</v>
      </c>
      <c r="D82" s="25">
        <v>2232388.6669999999</v>
      </c>
      <c r="E82" s="25">
        <v>1001832.0091</v>
      </c>
      <c r="F82" s="26">
        <f t="shared" si="1"/>
        <v>3234220.6760999998</v>
      </c>
    </row>
    <row r="83" spans="1:6" ht="15.6">
      <c r="A83" s="23">
        <v>78</v>
      </c>
      <c r="B83" s="24" t="s">
        <v>89</v>
      </c>
      <c r="C83" s="24" t="s">
        <v>291</v>
      </c>
      <c r="D83" s="25">
        <v>2479486.0832000002</v>
      </c>
      <c r="E83" s="25">
        <v>1112722.2427999999</v>
      </c>
      <c r="F83" s="26">
        <f t="shared" si="1"/>
        <v>3592208.3260000004</v>
      </c>
    </row>
    <row r="84" spans="1:6" ht="15.6">
      <c r="A84" s="23">
        <v>79</v>
      </c>
      <c r="B84" s="24" t="s">
        <v>89</v>
      </c>
      <c r="C84" s="24" t="s">
        <v>293</v>
      </c>
      <c r="D84" s="25">
        <v>3922636.3651999999</v>
      </c>
      <c r="E84" s="25">
        <v>1760366.7</v>
      </c>
      <c r="F84" s="26">
        <f t="shared" si="1"/>
        <v>5683003.0652000001</v>
      </c>
    </row>
    <row r="85" spans="1:6" ht="15.6">
      <c r="A85" s="23">
        <v>80</v>
      </c>
      <c r="B85" s="24" t="s">
        <v>89</v>
      </c>
      <c r="C85" s="24" t="s">
        <v>295</v>
      </c>
      <c r="D85" s="25">
        <v>2726237.0109999999</v>
      </c>
      <c r="E85" s="25">
        <v>1223456.9824000001</v>
      </c>
      <c r="F85" s="26">
        <f t="shared" si="1"/>
        <v>3949693.9934</v>
      </c>
    </row>
    <row r="86" spans="1:6" ht="15.6">
      <c r="A86" s="23">
        <v>81</v>
      </c>
      <c r="B86" s="24" t="s">
        <v>89</v>
      </c>
      <c r="C86" s="24" t="s">
        <v>297</v>
      </c>
      <c r="D86" s="25">
        <v>3333098.4632999999</v>
      </c>
      <c r="E86" s="25">
        <v>1495798.9975000001</v>
      </c>
      <c r="F86" s="26">
        <f t="shared" si="1"/>
        <v>4828897.4607999995</v>
      </c>
    </row>
    <row r="87" spans="1:6" ht="15.6">
      <c r="A87" s="23">
        <v>82</v>
      </c>
      <c r="B87" s="24" t="s">
        <v>89</v>
      </c>
      <c r="C87" s="24" t="s">
        <v>299</v>
      </c>
      <c r="D87" s="25">
        <v>2448976.6192999999</v>
      </c>
      <c r="E87" s="25">
        <v>1099030.4704</v>
      </c>
      <c r="F87" s="26">
        <f t="shared" si="1"/>
        <v>3548007.0896999999</v>
      </c>
    </row>
    <row r="88" spans="1:6" ht="15.6">
      <c r="A88" s="23">
        <v>83</v>
      </c>
      <c r="B88" s="24" t="s">
        <v>89</v>
      </c>
      <c r="C88" s="24" t="s">
        <v>301</v>
      </c>
      <c r="D88" s="25">
        <v>2428174.8905000002</v>
      </c>
      <c r="E88" s="25">
        <v>1089695.2511</v>
      </c>
      <c r="F88" s="26">
        <f t="shared" si="1"/>
        <v>3517870.1416000002</v>
      </c>
    </row>
    <row r="89" spans="1:6" ht="15.6">
      <c r="A89" s="23">
        <v>84</v>
      </c>
      <c r="B89" s="24" t="s">
        <v>89</v>
      </c>
      <c r="C89" s="24" t="s">
        <v>303</v>
      </c>
      <c r="D89" s="25">
        <v>2914341.5688</v>
      </c>
      <c r="E89" s="25">
        <v>1307872.9131</v>
      </c>
      <c r="F89" s="26">
        <f t="shared" si="1"/>
        <v>4222214.4819</v>
      </c>
    </row>
    <row r="90" spans="1:6" ht="15.6">
      <c r="A90" s="23">
        <v>85</v>
      </c>
      <c r="B90" s="24" t="s">
        <v>89</v>
      </c>
      <c r="C90" s="24" t="s">
        <v>305</v>
      </c>
      <c r="D90" s="25">
        <v>2784735.8371000001</v>
      </c>
      <c r="E90" s="25">
        <v>1249709.5778000001</v>
      </c>
      <c r="F90" s="26">
        <f t="shared" si="1"/>
        <v>4034445.4149000002</v>
      </c>
    </row>
    <row r="91" spans="1:6" ht="15.6">
      <c r="A91" s="23">
        <v>86</v>
      </c>
      <c r="B91" s="24" t="s">
        <v>89</v>
      </c>
      <c r="C91" s="24" t="s">
        <v>306</v>
      </c>
      <c r="D91" s="25">
        <v>2332839.4445000002</v>
      </c>
      <c r="E91" s="25">
        <v>1046911.4371</v>
      </c>
      <c r="F91" s="26">
        <f t="shared" si="1"/>
        <v>3379750.8816</v>
      </c>
    </row>
    <row r="92" spans="1:6" ht="15.6">
      <c r="A92" s="23">
        <v>87</v>
      </c>
      <c r="B92" s="24" t="s">
        <v>89</v>
      </c>
      <c r="C92" s="24" t="s">
        <v>308</v>
      </c>
      <c r="D92" s="25">
        <v>2417246.5435000001</v>
      </c>
      <c r="E92" s="25">
        <v>1084790.9224</v>
      </c>
      <c r="F92" s="26">
        <f t="shared" si="1"/>
        <v>3502037.4659000002</v>
      </c>
    </row>
    <row r="93" spans="1:6" ht="15.6">
      <c r="A93" s="23">
        <v>88</v>
      </c>
      <c r="B93" s="24" t="s">
        <v>89</v>
      </c>
      <c r="C93" s="24" t="s">
        <v>310</v>
      </c>
      <c r="D93" s="25">
        <v>2610421.0225</v>
      </c>
      <c r="E93" s="25">
        <v>1171482.0882999999</v>
      </c>
      <c r="F93" s="26">
        <f t="shared" si="1"/>
        <v>3781903.1107999999</v>
      </c>
    </row>
    <row r="94" spans="1:6" ht="15.6">
      <c r="A94" s="23">
        <v>89</v>
      </c>
      <c r="B94" s="24" t="s">
        <v>89</v>
      </c>
      <c r="C94" s="24" t="s">
        <v>312</v>
      </c>
      <c r="D94" s="25">
        <v>2641680.0707999999</v>
      </c>
      <c r="E94" s="25">
        <v>1185510.2527000001</v>
      </c>
      <c r="F94" s="26">
        <f t="shared" si="1"/>
        <v>3827190.3234999999</v>
      </c>
    </row>
    <row r="95" spans="1:6" ht="15.6">
      <c r="A95" s="23">
        <v>90</v>
      </c>
      <c r="B95" s="24" t="s">
        <v>89</v>
      </c>
      <c r="C95" s="24" t="s">
        <v>314</v>
      </c>
      <c r="D95" s="25">
        <v>2536401.8821</v>
      </c>
      <c r="E95" s="25">
        <v>1138264.4210000001</v>
      </c>
      <c r="F95" s="26">
        <f t="shared" si="1"/>
        <v>3674666.3031000001</v>
      </c>
    </row>
    <row r="96" spans="1:6" ht="15.6">
      <c r="A96" s="23">
        <v>91</v>
      </c>
      <c r="B96" s="24" t="s">
        <v>90</v>
      </c>
      <c r="C96" s="24" t="s">
        <v>319</v>
      </c>
      <c r="D96" s="25">
        <v>4276647.7835999997</v>
      </c>
      <c r="E96" s="25">
        <v>1919236.8716</v>
      </c>
      <c r="F96" s="26">
        <f t="shared" si="1"/>
        <v>6195884.6551999999</v>
      </c>
    </row>
    <row r="97" spans="1:6" ht="15.6">
      <c r="A97" s="23">
        <v>92</v>
      </c>
      <c r="B97" s="24" t="s">
        <v>90</v>
      </c>
      <c r="C97" s="24" t="s">
        <v>90</v>
      </c>
      <c r="D97" s="25">
        <v>5164502.6211000001</v>
      </c>
      <c r="E97" s="25">
        <v>2317680.6590999998</v>
      </c>
      <c r="F97" s="26">
        <f t="shared" si="1"/>
        <v>7482183.2801999999</v>
      </c>
    </row>
    <row r="98" spans="1:6" ht="15.6">
      <c r="A98" s="23">
        <v>93</v>
      </c>
      <c r="B98" s="24" t="s">
        <v>90</v>
      </c>
      <c r="C98" s="24" t="s">
        <v>322</v>
      </c>
      <c r="D98" s="25">
        <v>2258676.9728000001</v>
      </c>
      <c r="E98" s="25">
        <v>1013629.4468</v>
      </c>
      <c r="F98" s="26">
        <f t="shared" si="1"/>
        <v>3272306.4196000001</v>
      </c>
    </row>
    <row r="99" spans="1:6" ht="15.6">
      <c r="A99" s="23">
        <v>94</v>
      </c>
      <c r="B99" s="24" t="s">
        <v>90</v>
      </c>
      <c r="C99" s="24" t="s">
        <v>324</v>
      </c>
      <c r="D99" s="25">
        <v>2669387.1447999999</v>
      </c>
      <c r="E99" s="25">
        <v>1197944.3929000001</v>
      </c>
      <c r="F99" s="26">
        <f t="shared" si="1"/>
        <v>3867331.5377000002</v>
      </c>
    </row>
    <row r="100" spans="1:6" ht="15.6">
      <c r="A100" s="23">
        <v>95</v>
      </c>
      <c r="B100" s="24" t="s">
        <v>90</v>
      </c>
      <c r="C100" s="24" t="s">
        <v>326</v>
      </c>
      <c r="D100" s="25">
        <v>3386227.5263</v>
      </c>
      <c r="E100" s="25">
        <v>1519641.7971999999</v>
      </c>
      <c r="F100" s="26">
        <f t="shared" si="1"/>
        <v>4905869.3234999999</v>
      </c>
    </row>
    <row r="101" spans="1:6" ht="15.6">
      <c r="A101" s="23">
        <v>96</v>
      </c>
      <c r="B101" s="24" t="s">
        <v>90</v>
      </c>
      <c r="C101" s="24" t="s">
        <v>328</v>
      </c>
      <c r="D101" s="25">
        <v>2242308.2689999999</v>
      </c>
      <c r="E101" s="25">
        <v>1006283.642</v>
      </c>
      <c r="F101" s="26">
        <f t="shared" si="1"/>
        <v>3248591.9109999998</v>
      </c>
    </row>
    <row r="102" spans="1:6" ht="15.6">
      <c r="A102" s="23">
        <v>97</v>
      </c>
      <c r="B102" s="24" t="s">
        <v>90</v>
      </c>
      <c r="C102" s="24" t="s">
        <v>330</v>
      </c>
      <c r="D102" s="25">
        <v>3577315.648</v>
      </c>
      <c r="E102" s="25">
        <v>1605396.6658000001</v>
      </c>
      <c r="F102" s="26">
        <f t="shared" si="1"/>
        <v>5182712.3137999997</v>
      </c>
    </row>
    <row r="103" spans="1:6" ht="15.6">
      <c r="A103" s="23">
        <v>98</v>
      </c>
      <c r="B103" s="24" t="s">
        <v>90</v>
      </c>
      <c r="C103" s="24" t="s">
        <v>332</v>
      </c>
      <c r="D103" s="25">
        <v>3611195.8889000001</v>
      </c>
      <c r="E103" s="25">
        <v>1620601.1462999999</v>
      </c>
      <c r="F103" s="26">
        <f t="shared" si="1"/>
        <v>5231797.0351999998</v>
      </c>
    </row>
    <row r="104" spans="1:6" ht="15.6">
      <c r="A104" s="23">
        <v>99</v>
      </c>
      <c r="B104" s="24" t="s">
        <v>90</v>
      </c>
      <c r="C104" s="24" t="s">
        <v>334</v>
      </c>
      <c r="D104" s="25">
        <v>2540076.6060000001</v>
      </c>
      <c r="E104" s="25">
        <v>1139913.5316999999</v>
      </c>
      <c r="F104" s="26">
        <f t="shared" si="1"/>
        <v>3679990.1376999998</v>
      </c>
    </row>
    <row r="105" spans="1:6" ht="15.6">
      <c r="A105" s="23">
        <v>100</v>
      </c>
      <c r="B105" s="24" t="s">
        <v>90</v>
      </c>
      <c r="C105" s="24" t="s">
        <v>335</v>
      </c>
      <c r="D105" s="25">
        <v>2909129.0277</v>
      </c>
      <c r="E105" s="25">
        <v>1305533.6742</v>
      </c>
      <c r="F105" s="26">
        <f t="shared" si="1"/>
        <v>4214662.7018999998</v>
      </c>
    </row>
    <row r="106" spans="1:6" ht="15.6">
      <c r="A106" s="23">
        <v>101</v>
      </c>
      <c r="B106" s="24" t="s">
        <v>90</v>
      </c>
      <c r="C106" s="24" t="s">
        <v>337</v>
      </c>
      <c r="D106" s="25">
        <v>2250992.0573</v>
      </c>
      <c r="E106" s="25">
        <v>1010180.6772</v>
      </c>
      <c r="F106" s="26">
        <f t="shared" si="1"/>
        <v>3261172.7345000003</v>
      </c>
    </row>
    <row r="107" spans="1:6" ht="15.6">
      <c r="A107" s="23">
        <v>102</v>
      </c>
      <c r="B107" s="24" t="s">
        <v>90</v>
      </c>
      <c r="C107" s="24" t="s">
        <v>339</v>
      </c>
      <c r="D107" s="25">
        <v>3485895.7642000001</v>
      </c>
      <c r="E107" s="25">
        <v>1564370.0438999999</v>
      </c>
      <c r="F107" s="26">
        <f t="shared" si="1"/>
        <v>5050265.8081</v>
      </c>
    </row>
    <row r="108" spans="1:6" ht="15.6">
      <c r="A108" s="23">
        <v>103</v>
      </c>
      <c r="B108" s="24" t="s">
        <v>90</v>
      </c>
      <c r="C108" s="24" t="s">
        <v>341</v>
      </c>
      <c r="D108" s="25">
        <v>2866982.9065999999</v>
      </c>
      <c r="E108" s="25">
        <v>1286619.7038</v>
      </c>
      <c r="F108" s="26">
        <f t="shared" si="1"/>
        <v>4153602.6103999997</v>
      </c>
    </row>
    <row r="109" spans="1:6" ht="15.6">
      <c r="A109" s="23">
        <v>104</v>
      </c>
      <c r="B109" s="24" t="s">
        <v>90</v>
      </c>
      <c r="C109" s="24" t="s">
        <v>343</v>
      </c>
      <c r="D109" s="25">
        <v>3347734.5537999999</v>
      </c>
      <c r="E109" s="25">
        <v>1502367.2551</v>
      </c>
      <c r="F109" s="26">
        <f t="shared" si="1"/>
        <v>4850101.8088999996</v>
      </c>
    </row>
    <row r="110" spans="1:6" ht="15.6">
      <c r="A110" s="23">
        <v>105</v>
      </c>
      <c r="B110" s="24" t="s">
        <v>90</v>
      </c>
      <c r="C110" s="24" t="s">
        <v>345</v>
      </c>
      <c r="D110" s="25">
        <v>4290047.7851999998</v>
      </c>
      <c r="E110" s="25">
        <v>1925250.4080000001</v>
      </c>
      <c r="F110" s="26">
        <f t="shared" si="1"/>
        <v>6215298.1931999996</v>
      </c>
    </row>
    <row r="111" spans="1:6" ht="15.6">
      <c r="A111" s="23">
        <v>106</v>
      </c>
      <c r="B111" s="24" t="s">
        <v>90</v>
      </c>
      <c r="C111" s="24" t="s">
        <v>347</v>
      </c>
      <c r="D111" s="25">
        <v>3216163.6298000002</v>
      </c>
      <c r="E111" s="25">
        <v>1443321.9979000001</v>
      </c>
      <c r="F111" s="26">
        <f t="shared" si="1"/>
        <v>4659485.6277000001</v>
      </c>
    </row>
    <row r="112" spans="1:6" ht="15.6">
      <c r="A112" s="23">
        <v>107</v>
      </c>
      <c r="B112" s="24" t="s">
        <v>90</v>
      </c>
      <c r="C112" s="24" t="s">
        <v>349</v>
      </c>
      <c r="D112" s="25">
        <v>3163343.5345999999</v>
      </c>
      <c r="E112" s="25">
        <v>1419617.8540000001</v>
      </c>
      <c r="F112" s="26">
        <f t="shared" si="1"/>
        <v>4582961.3886000002</v>
      </c>
    </row>
    <row r="113" spans="1:6" ht="15.6">
      <c r="A113" s="23">
        <v>108</v>
      </c>
      <c r="B113" s="24" t="s">
        <v>90</v>
      </c>
      <c r="C113" s="24" t="s">
        <v>351</v>
      </c>
      <c r="D113" s="25">
        <v>4448640.7549000001</v>
      </c>
      <c r="E113" s="25">
        <v>1996422.3843</v>
      </c>
      <c r="F113" s="26">
        <f t="shared" si="1"/>
        <v>6445063.1392000001</v>
      </c>
    </row>
    <row r="114" spans="1:6" ht="15.6">
      <c r="A114" s="23">
        <v>109</v>
      </c>
      <c r="B114" s="24" t="s">
        <v>90</v>
      </c>
      <c r="C114" s="24" t="s">
        <v>353</v>
      </c>
      <c r="D114" s="25">
        <v>2475926.5525000002</v>
      </c>
      <c r="E114" s="25">
        <v>1111124.8274999999</v>
      </c>
      <c r="F114" s="26">
        <f t="shared" si="1"/>
        <v>3587051.38</v>
      </c>
    </row>
    <row r="115" spans="1:6" ht="15.6">
      <c r="A115" s="23">
        <v>110</v>
      </c>
      <c r="B115" s="24" t="s">
        <v>90</v>
      </c>
      <c r="C115" s="24" t="s">
        <v>355</v>
      </c>
      <c r="D115" s="25">
        <v>2770489.3454</v>
      </c>
      <c r="E115" s="25">
        <v>1243316.1609</v>
      </c>
      <c r="F115" s="26">
        <f t="shared" si="1"/>
        <v>4013805.5063</v>
      </c>
    </row>
    <row r="116" spans="1:6" ht="15.6">
      <c r="A116" s="23">
        <v>111</v>
      </c>
      <c r="B116" s="24" t="s">
        <v>91</v>
      </c>
      <c r="C116" s="24" t="s">
        <v>360</v>
      </c>
      <c r="D116" s="25">
        <v>3146096.3747</v>
      </c>
      <c r="E116" s="25">
        <v>1411877.8233</v>
      </c>
      <c r="F116" s="26">
        <f t="shared" si="1"/>
        <v>4557974.1979999999</v>
      </c>
    </row>
    <row r="117" spans="1:6" ht="15.6">
      <c r="A117" s="23">
        <v>112</v>
      </c>
      <c r="B117" s="24" t="s">
        <v>91</v>
      </c>
      <c r="C117" s="24" t="s">
        <v>362</v>
      </c>
      <c r="D117" s="25">
        <v>3611734.9497000002</v>
      </c>
      <c r="E117" s="25">
        <v>1620843.0612999999</v>
      </c>
      <c r="F117" s="26">
        <f t="shared" si="1"/>
        <v>5232578.0109999999</v>
      </c>
    </row>
    <row r="118" spans="1:6" ht="31.2">
      <c r="A118" s="23">
        <v>113</v>
      </c>
      <c r="B118" s="24" t="s">
        <v>91</v>
      </c>
      <c r="C118" s="24" t="s">
        <v>364</v>
      </c>
      <c r="D118" s="25">
        <v>2403613.4454000001</v>
      </c>
      <c r="E118" s="25">
        <v>1078672.7790000001</v>
      </c>
      <c r="F118" s="26">
        <f t="shared" si="1"/>
        <v>3482286.2244000002</v>
      </c>
    </row>
    <row r="119" spans="1:6" ht="15.6">
      <c r="A119" s="23">
        <v>114</v>
      </c>
      <c r="B119" s="24" t="s">
        <v>91</v>
      </c>
      <c r="C119" s="24" t="s">
        <v>366</v>
      </c>
      <c r="D119" s="25">
        <v>2963763.9670000002</v>
      </c>
      <c r="E119" s="25">
        <v>1330052.2679999999</v>
      </c>
      <c r="F119" s="26">
        <f t="shared" si="1"/>
        <v>4293816.2350000003</v>
      </c>
    </row>
    <row r="120" spans="1:6" ht="15.6">
      <c r="A120" s="23">
        <v>115</v>
      </c>
      <c r="B120" s="24" t="s">
        <v>91</v>
      </c>
      <c r="C120" s="24" t="s">
        <v>368</v>
      </c>
      <c r="D120" s="25">
        <v>3114657.5362999998</v>
      </c>
      <c r="E120" s="25">
        <v>1397768.9742999999</v>
      </c>
      <c r="F120" s="26">
        <f t="shared" si="1"/>
        <v>4512426.5105999997</v>
      </c>
    </row>
    <row r="121" spans="1:6" ht="15.6">
      <c r="A121" s="23">
        <v>116</v>
      </c>
      <c r="B121" s="24" t="s">
        <v>91</v>
      </c>
      <c r="C121" s="24" t="s">
        <v>370</v>
      </c>
      <c r="D121" s="25">
        <v>3062191.8599</v>
      </c>
      <c r="E121" s="25">
        <v>1374223.8833999999</v>
      </c>
      <c r="F121" s="26">
        <f t="shared" si="1"/>
        <v>4436415.7433000002</v>
      </c>
    </row>
    <row r="122" spans="1:6" ht="15.6">
      <c r="A122" s="23">
        <v>117</v>
      </c>
      <c r="B122" s="24" t="s">
        <v>91</v>
      </c>
      <c r="C122" s="24" t="s">
        <v>372</v>
      </c>
      <c r="D122" s="25">
        <v>4230627.5155999996</v>
      </c>
      <c r="E122" s="25">
        <v>1898584.2951</v>
      </c>
      <c r="F122" s="26">
        <f t="shared" si="1"/>
        <v>6129211.8106999993</v>
      </c>
    </row>
    <row r="123" spans="1:6" ht="15.6">
      <c r="A123" s="23">
        <v>118</v>
      </c>
      <c r="B123" s="24" t="s">
        <v>91</v>
      </c>
      <c r="C123" s="24" t="s">
        <v>374</v>
      </c>
      <c r="D123" s="25">
        <v>3905027.3391</v>
      </c>
      <c r="E123" s="25">
        <v>1752464.2741</v>
      </c>
      <c r="F123" s="26">
        <f t="shared" si="1"/>
        <v>5657491.6131999996</v>
      </c>
    </row>
    <row r="124" spans="1:6" ht="15.6">
      <c r="A124" s="23">
        <v>119</v>
      </c>
      <c r="B124" s="24" t="s">
        <v>92</v>
      </c>
      <c r="C124" s="24" t="s">
        <v>379</v>
      </c>
      <c r="D124" s="25">
        <v>3111597.9534</v>
      </c>
      <c r="E124" s="25">
        <v>1396395.9212</v>
      </c>
      <c r="F124" s="26">
        <f t="shared" si="1"/>
        <v>4507993.8745999997</v>
      </c>
    </row>
    <row r="125" spans="1:6" ht="15.6">
      <c r="A125" s="23">
        <v>120</v>
      </c>
      <c r="B125" s="24" t="s">
        <v>92</v>
      </c>
      <c r="C125" s="24" t="s">
        <v>381</v>
      </c>
      <c r="D125" s="25">
        <v>2745514.3846999998</v>
      </c>
      <c r="E125" s="25">
        <v>1232108.1148999999</v>
      </c>
      <c r="F125" s="26">
        <f t="shared" si="1"/>
        <v>3977622.4995999997</v>
      </c>
    </row>
    <row r="126" spans="1:6" ht="15.6">
      <c r="A126" s="23">
        <v>121</v>
      </c>
      <c r="B126" s="24" t="s">
        <v>92</v>
      </c>
      <c r="C126" s="24" t="s">
        <v>383</v>
      </c>
      <c r="D126" s="25">
        <v>2658474.1853</v>
      </c>
      <c r="E126" s="25">
        <v>1193046.9697</v>
      </c>
      <c r="F126" s="26">
        <f t="shared" si="1"/>
        <v>3851521.1550000003</v>
      </c>
    </row>
    <row r="127" spans="1:6" ht="15.6">
      <c r="A127" s="23">
        <v>122</v>
      </c>
      <c r="B127" s="24" t="s">
        <v>92</v>
      </c>
      <c r="C127" s="24" t="s">
        <v>385</v>
      </c>
      <c r="D127" s="25">
        <v>3151586.3972</v>
      </c>
      <c r="E127" s="25">
        <v>1414341.588</v>
      </c>
      <c r="F127" s="26">
        <f t="shared" si="1"/>
        <v>4565927.9852</v>
      </c>
    </row>
    <row r="128" spans="1:6" ht="15.6">
      <c r="A128" s="23">
        <v>123</v>
      </c>
      <c r="B128" s="24" t="s">
        <v>92</v>
      </c>
      <c r="C128" s="24" t="s">
        <v>387</v>
      </c>
      <c r="D128" s="25">
        <v>4090268.4564</v>
      </c>
      <c r="E128" s="25">
        <v>1835595.1749</v>
      </c>
      <c r="F128" s="26">
        <f t="shared" si="1"/>
        <v>5925863.6313000005</v>
      </c>
    </row>
    <row r="129" spans="1:6" ht="15.6">
      <c r="A129" s="23">
        <v>124</v>
      </c>
      <c r="B129" s="24" t="s">
        <v>92</v>
      </c>
      <c r="C129" s="24" t="s">
        <v>389</v>
      </c>
      <c r="D129" s="25">
        <v>3341800.5946999998</v>
      </c>
      <c r="E129" s="25">
        <v>1499704.2645</v>
      </c>
      <c r="F129" s="26">
        <f t="shared" si="1"/>
        <v>4841504.8591999998</v>
      </c>
    </row>
    <row r="130" spans="1:6" ht="15.6">
      <c r="A130" s="23">
        <v>125</v>
      </c>
      <c r="B130" s="24" t="s">
        <v>92</v>
      </c>
      <c r="C130" s="24" t="s">
        <v>391</v>
      </c>
      <c r="D130" s="25">
        <v>3170009.8160000001</v>
      </c>
      <c r="E130" s="25">
        <v>1422609.49</v>
      </c>
      <c r="F130" s="26">
        <f t="shared" si="1"/>
        <v>4592619.3059999999</v>
      </c>
    </row>
    <row r="131" spans="1:6" ht="15.6">
      <c r="A131" s="23">
        <v>126</v>
      </c>
      <c r="B131" s="24" t="s">
        <v>92</v>
      </c>
      <c r="C131" s="24" t="s">
        <v>393</v>
      </c>
      <c r="D131" s="25">
        <v>2724155.8665999998</v>
      </c>
      <c r="E131" s="25">
        <v>1222523.0245000001</v>
      </c>
      <c r="F131" s="26">
        <f t="shared" si="1"/>
        <v>3946678.8910999997</v>
      </c>
    </row>
    <row r="132" spans="1:6" ht="15.6">
      <c r="A132" s="23">
        <v>127</v>
      </c>
      <c r="B132" s="24" t="s">
        <v>92</v>
      </c>
      <c r="C132" s="24" t="s">
        <v>395</v>
      </c>
      <c r="D132" s="25">
        <v>3441311.4698000001</v>
      </c>
      <c r="E132" s="25">
        <v>1544361.8912</v>
      </c>
      <c r="F132" s="26">
        <f t="shared" si="1"/>
        <v>4985673.3609999996</v>
      </c>
    </row>
    <row r="133" spans="1:6" ht="15.6">
      <c r="A133" s="23">
        <v>128</v>
      </c>
      <c r="B133" s="24" t="s">
        <v>92</v>
      </c>
      <c r="C133" s="24" t="s">
        <v>397</v>
      </c>
      <c r="D133" s="25">
        <v>3255870.7730999999</v>
      </c>
      <c r="E133" s="25">
        <v>1461141.425</v>
      </c>
      <c r="F133" s="26">
        <f t="shared" si="1"/>
        <v>4717012.1980999997</v>
      </c>
    </row>
    <row r="134" spans="1:6" ht="15.6">
      <c r="A134" s="23">
        <v>129</v>
      </c>
      <c r="B134" s="24" t="s">
        <v>92</v>
      </c>
      <c r="C134" s="24" t="s">
        <v>399</v>
      </c>
      <c r="D134" s="25">
        <v>3727754.7396</v>
      </c>
      <c r="E134" s="25">
        <v>1672909.4155999999</v>
      </c>
      <c r="F134" s="26">
        <f t="shared" ref="F134:F197" si="2">D134+E134</f>
        <v>5400664.1551999999</v>
      </c>
    </row>
    <row r="135" spans="1:6" ht="15.6">
      <c r="A135" s="23">
        <v>130</v>
      </c>
      <c r="B135" s="24" t="s">
        <v>92</v>
      </c>
      <c r="C135" s="24" t="s">
        <v>401</v>
      </c>
      <c r="D135" s="25">
        <v>2862696.0715999999</v>
      </c>
      <c r="E135" s="25">
        <v>1284695.8951000001</v>
      </c>
      <c r="F135" s="26">
        <f t="shared" si="2"/>
        <v>4147391.9666999998</v>
      </c>
    </row>
    <row r="136" spans="1:6" ht="15.6">
      <c r="A136" s="23">
        <v>131</v>
      </c>
      <c r="B136" s="24" t="s">
        <v>92</v>
      </c>
      <c r="C136" s="24" t="s">
        <v>403</v>
      </c>
      <c r="D136" s="25">
        <v>3438770.8383999998</v>
      </c>
      <c r="E136" s="25">
        <v>1543221.7287000001</v>
      </c>
      <c r="F136" s="26">
        <f t="shared" si="2"/>
        <v>4981992.5670999996</v>
      </c>
    </row>
    <row r="137" spans="1:6" ht="15.6">
      <c r="A137" s="23">
        <v>132</v>
      </c>
      <c r="B137" s="24" t="s">
        <v>92</v>
      </c>
      <c r="C137" s="24" t="s">
        <v>405</v>
      </c>
      <c r="D137" s="25">
        <v>2540233.7782000001</v>
      </c>
      <c r="E137" s="25">
        <v>1139984.0660999999</v>
      </c>
      <c r="F137" s="26">
        <f t="shared" si="2"/>
        <v>3680217.8443</v>
      </c>
    </row>
    <row r="138" spans="1:6" ht="15.6">
      <c r="A138" s="23">
        <v>133</v>
      </c>
      <c r="B138" s="24" t="s">
        <v>92</v>
      </c>
      <c r="C138" s="24" t="s">
        <v>407</v>
      </c>
      <c r="D138" s="25">
        <v>2668569.3347999998</v>
      </c>
      <c r="E138" s="25">
        <v>1197577.3832</v>
      </c>
      <c r="F138" s="26">
        <f t="shared" si="2"/>
        <v>3866146.7179999999</v>
      </c>
    </row>
    <row r="139" spans="1:6" ht="15.6">
      <c r="A139" s="23">
        <v>134</v>
      </c>
      <c r="B139" s="24" t="s">
        <v>92</v>
      </c>
      <c r="C139" s="24" t="s">
        <v>409</v>
      </c>
      <c r="D139" s="25">
        <v>2434060.6735</v>
      </c>
      <c r="E139" s="25">
        <v>1092336.6217</v>
      </c>
      <c r="F139" s="26">
        <f t="shared" si="2"/>
        <v>3526397.2952000001</v>
      </c>
    </row>
    <row r="140" spans="1:6" ht="15.6">
      <c r="A140" s="23">
        <v>135</v>
      </c>
      <c r="B140" s="24" t="s">
        <v>92</v>
      </c>
      <c r="C140" s="24" t="s">
        <v>411</v>
      </c>
      <c r="D140" s="25">
        <v>3079830.3275000001</v>
      </c>
      <c r="E140" s="25">
        <v>1382139.5218</v>
      </c>
      <c r="F140" s="26">
        <f t="shared" si="2"/>
        <v>4461969.8492999999</v>
      </c>
    </row>
    <row r="141" spans="1:6" ht="15.6">
      <c r="A141" s="23">
        <v>136</v>
      </c>
      <c r="B141" s="24" t="s">
        <v>92</v>
      </c>
      <c r="C141" s="24" t="s">
        <v>413</v>
      </c>
      <c r="D141" s="25">
        <v>2886113.9755000002</v>
      </c>
      <c r="E141" s="25">
        <v>1295205.1788000001</v>
      </c>
      <c r="F141" s="26">
        <f t="shared" si="2"/>
        <v>4181319.1543000005</v>
      </c>
    </row>
    <row r="142" spans="1:6" ht="15.6">
      <c r="A142" s="23">
        <v>137</v>
      </c>
      <c r="B142" s="24" t="s">
        <v>92</v>
      </c>
      <c r="C142" s="24" t="s">
        <v>415</v>
      </c>
      <c r="D142" s="25">
        <v>3380170.7196</v>
      </c>
      <c r="E142" s="25">
        <v>1516923.6761</v>
      </c>
      <c r="F142" s="26">
        <f t="shared" si="2"/>
        <v>4897094.3957000002</v>
      </c>
    </row>
    <row r="143" spans="1:6" ht="15.6">
      <c r="A143" s="23">
        <v>138</v>
      </c>
      <c r="B143" s="24" t="s">
        <v>92</v>
      </c>
      <c r="C143" s="24" t="s">
        <v>417</v>
      </c>
      <c r="D143" s="25">
        <v>2342721.1184999999</v>
      </c>
      <c r="E143" s="25">
        <v>1051346.0490999999</v>
      </c>
      <c r="F143" s="26">
        <f t="shared" si="2"/>
        <v>3394067.1675999998</v>
      </c>
    </row>
    <row r="144" spans="1:6" ht="15.6">
      <c r="A144" s="23">
        <v>139</v>
      </c>
      <c r="B144" s="24" t="s">
        <v>92</v>
      </c>
      <c r="C144" s="24" t="s">
        <v>419</v>
      </c>
      <c r="D144" s="25">
        <v>3203257.2582</v>
      </c>
      <c r="E144" s="25">
        <v>1437529.9883999999</v>
      </c>
      <c r="F144" s="26">
        <f t="shared" si="2"/>
        <v>4640787.2466000002</v>
      </c>
    </row>
    <row r="145" spans="1:6" ht="15.6">
      <c r="A145" s="23">
        <v>140</v>
      </c>
      <c r="B145" s="24" t="s">
        <v>92</v>
      </c>
      <c r="C145" s="24" t="s">
        <v>421</v>
      </c>
      <c r="D145" s="25">
        <v>3119069.6721999999</v>
      </c>
      <c r="E145" s="25">
        <v>1399749.0142999999</v>
      </c>
      <c r="F145" s="26">
        <f t="shared" si="2"/>
        <v>4518818.6864999998</v>
      </c>
    </row>
    <row r="146" spans="1:6" ht="15.6">
      <c r="A146" s="23">
        <v>141</v>
      </c>
      <c r="B146" s="24" t="s">
        <v>92</v>
      </c>
      <c r="C146" s="24" t="s">
        <v>423</v>
      </c>
      <c r="D146" s="25">
        <v>3303646.6825000001</v>
      </c>
      <c r="E146" s="25">
        <v>1482581.8829000001</v>
      </c>
      <c r="F146" s="26">
        <f t="shared" si="2"/>
        <v>4786228.5654000007</v>
      </c>
    </row>
    <row r="147" spans="1:6" ht="15.6">
      <c r="A147" s="23">
        <v>142</v>
      </c>
      <c r="B147" s="24" t="s">
        <v>93</v>
      </c>
      <c r="C147" s="24" t="s">
        <v>427</v>
      </c>
      <c r="D147" s="25">
        <v>2774401.6061</v>
      </c>
      <c r="E147" s="25">
        <v>1245071.8713</v>
      </c>
      <c r="F147" s="26">
        <f t="shared" si="2"/>
        <v>4019473.4774000002</v>
      </c>
    </row>
    <row r="148" spans="1:6" ht="15.6">
      <c r="A148" s="23">
        <v>143</v>
      </c>
      <c r="B148" s="24" t="s">
        <v>93</v>
      </c>
      <c r="C148" s="24" t="s">
        <v>429</v>
      </c>
      <c r="D148" s="25">
        <v>2682744.9991000001</v>
      </c>
      <c r="E148" s="25">
        <v>1203939.0148</v>
      </c>
      <c r="F148" s="26">
        <f t="shared" si="2"/>
        <v>3886684.0139000001</v>
      </c>
    </row>
    <row r="149" spans="1:6" ht="15.6">
      <c r="A149" s="23">
        <v>144</v>
      </c>
      <c r="B149" s="24" t="s">
        <v>93</v>
      </c>
      <c r="C149" s="24" t="s">
        <v>431</v>
      </c>
      <c r="D149" s="25">
        <v>3763775.0137999998</v>
      </c>
      <c r="E149" s="25">
        <v>1689074.2816000001</v>
      </c>
      <c r="F149" s="26">
        <f t="shared" si="2"/>
        <v>5452849.2954000002</v>
      </c>
    </row>
    <row r="150" spans="1:6" ht="15.6">
      <c r="A150" s="23">
        <v>145</v>
      </c>
      <c r="B150" s="24" t="s">
        <v>93</v>
      </c>
      <c r="C150" s="24" t="s">
        <v>433</v>
      </c>
      <c r="D150" s="25">
        <v>2168048.2130999998</v>
      </c>
      <c r="E150" s="25">
        <v>972957.85869999998</v>
      </c>
      <c r="F150" s="26">
        <f t="shared" si="2"/>
        <v>3141006.0718</v>
      </c>
    </row>
    <row r="151" spans="1:6" ht="15.6">
      <c r="A151" s="23">
        <v>146</v>
      </c>
      <c r="B151" s="24" t="s">
        <v>93</v>
      </c>
      <c r="C151" s="24" t="s">
        <v>435</v>
      </c>
      <c r="D151" s="25">
        <v>3000754.8665</v>
      </c>
      <c r="E151" s="25">
        <v>1346652.7228000001</v>
      </c>
      <c r="F151" s="26">
        <f t="shared" si="2"/>
        <v>4347407.5893000001</v>
      </c>
    </row>
    <row r="152" spans="1:6" ht="15.6">
      <c r="A152" s="23">
        <v>147</v>
      </c>
      <c r="B152" s="24" t="s">
        <v>93</v>
      </c>
      <c r="C152" s="24" t="s">
        <v>437</v>
      </c>
      <c r="D152" s="25">
        <v>2161730.0787</v>
      </c>
      <c r="E152" s="25">
        <v>970122.46120000002</v>
      </c>
      <c r="F152" s="26">
        <f t="shared" si="2"/>
        <v>3131852.5399000002</v>
      </c>
    </row>
    <row r="153" spans="1:6" ht="15.6">
      <c r="A153" s="23">
        <v>148</v>
      </c>
      <c r="B153" s="24" t="s">
        <v>93</v>
      </c>
      <c r="C153" s="24" t="s">
        <v>439</v>
      </c>
      <c r="D153" s="25">
        <v>3623760.9572999999</v>
      </c>
      <c r="E153" s="25">
        <v>1626239.9886</v>
      </c>
      <c r="F153" s="26">
        <f t="shared" si="2"/>
        <v>5250000.9458999997</v>
      </c>
    </row>
    <row r="154" spans="1:6" ht="15.6">
      <c r="A154" s="23">
        <v>149</v>
      </c>
      <c r="B154" s="24" t="s">
        <v>93</v>
      </c>
      <c r="C154" s="24" t="s">
        <v>441</v>
      </c>
      <c r="D154" s="25">
        <v>2398080.1036</v>
      </c>
      <c r="E154" s="25">
        <v>1076189.5739</v>
      </c>
      <c r="F154" s="26">
        <f t="shared" si="2"/>
        <v>3474269.6775000002</v>
      </c>
    </row>
    <row r="155" spans="1:6" ht="15.6">
      <c r="A155" s="23">
        <v>150</v>
      </c>
      <c r="B155" s="24" t="s">
        <v>93</v>
      </c>
      <c r="C155" s="24" t="s">
        <v>443</v>
      </c>
      <c r="D155" s="25">
        <v>2848083.7585999998</v>
      </c>
      <c r="E155" s="25">
        <v>1278138.3082000001</v>
      </c>
      <c r="F155" s="26">
        <f t="shared" si="2"/>
        <v>4126222.0668000001</v>
      </c>
    </row>
    <row r="156" spans="1:6" ht="15.6">
      <c r="A156" s="23">
        <v>151</v>
      </c>
      <c r="B156" s="24" t="s">
        <v>93</v>
      </c>
      <c r="C156" s="24" t="s">
        <v>445</v>
      </c>
      <c r="D156" s="25">
        <v>2427598.5240000002</v>
      </c>
      <c r="E156" s="25">
        <v>1089436.5944000001</v>
      </c>
      <c r="F156" s="26">
        <f t="shared" si="2"/>
        <v>3517035.1184</v>
      </c>
    </row>
    <row r="157" spans="1:6" ht="15.6">
      <c r="A157" s="23">
        <v>152</v>
      </c>
      <c r="B157" s="24" t="s">
        <v>93</v>
      </c>
      <c r="C157" s="24" t="s">
        <v>447</v>
      </c>
      <c r="D157" s="25">
        <v>3497678.0532</v>
      </c>
      <c r="E157" s="25">
        <v>1569657.5973</v>
      </c>
      <c r="F157" s="26">
        <f t="shared" si="2"/>
        <v>5067335.6504999995</v>
      </c>
    </row>
    <row r="158" spans="1:6" ht="15.6">
      <c r="A158" s="23">
        <v>153</v>
      </c>
      <c r="B158" s="24" t="s">
        <v>93</v>
      </c>
      <c r="C158" s="24" t="s">
        <v>449</v>
      </c>
      <c r="D158" s="25">
        <v>2477111.4542999999</v>
      </c>
      <c r="E158" s="25">
        <v>1111656.5774000001</v>
      </c>
      <c r="F158" s="26">
        <f t="shared" si="2"/>
        <v>3588768.0317000002</v>
      </c>
    </row>
    <row r="159" spans="1:6" ht="15.6">
      <c r="A159" s="23">
        <v>154</v>
      </c>
      <c r="B159" s="24" t="s">
        <v>93</v>
      </c>
      <c r="C159" s="24" t="s">
        <v>451</v>
      </c>
      <c r="D159" s="25">
        <v>2858009.6526000001</v>
      </c>
      <c r="E159" s="25">
        <v>1282592.7646999999</v>
      </c>
      <c r="F159" s="26">
        <f t="shared" si="2"/>
        <v>4140602.4172999999</v>
      </c>
    </row>
    <row r="160" spans="1:6" ht="15.6">
      <c r="A160" s="23">
        <v>155</v>
      </c>
      <c r="B160" s="24" t="s">
        <v>93</v>
      </c>
      <c r="C160" s="24" t="s">
        <v>453</v>
      </c>
      <c r="D160" s="25">
        <v>2526331.6219000001</v>
      </c>
      <c r="E160" s="25">
        <v>1133745.1769999999</v>
      </c>
      <c r="F160" s="26">
        <f t="shared" si="2"/>
        <v>3660076.7988999998</v>
      </c>
    </row>
    <row r="161" spans="1:6" ht="15.6">
      <c r="A161" s="23">
        <v>156</v>
      </c>
      <c r="B161" s="24" t="s">
        <v>93</v>
      </c>
      <c r="C161" s="24" t="s">
        <v>455</v>
      </c>
      <c r="D161" s="25">
        <v>2324931.3287</v>
      </c>
      <c r="E161" s="25">
        <v>1043362.5016</v>
      </c>
      <c r="F161" s="26">
        <f t="shared" si="2"/>
        <v>3368293.8303</v>
      </c>
    </row>
    <row r="162" spans="1:6" ht="15.6">
      <c r="A162" s="23">
        <v>157</v>
      </c>
      <c r="B162" s="24" t="s">
        <v>93</v>
      </c>
      <c r="C162" s="24" t="s">
        <v>457</v>
      </c>
      <c r="D162" s="25">
        <v>3406675.1403999999</v>
      </c>
      <c r="E162" s="25">
        <v>1528818.1</v>
      </c>
      <c r="F162" s="26">
        <f t="shared" si="2"/>
        <v>4935493.2403999995</v>
      </c>
    </row>
    <row r="163" spans="1:6" ht="15.6">
      <c r="A163" s="23">
        <v>158</v>
      </c>
      <c r="B163" s="24" t="s">
        <v>93</v>
      </c>
      <c r="C163" s="24" t="s">
        <v>459</v>
      </c>
      <c r="D163" s="25">
        <v>3510925.0353999999</v>
      </c>
      <c r="E163" s="25">
        <v>1575602.463</v>
      </c>
      <c r="F163" s="26">
        <f t="shared" si="2"/>
        <v>5086527.4983999999</v>
      </c>
    </row>
    <row r="164" spans="1:6" ht="15.6">
      <c r="A164" s="23">
        <v>159</v>
      </c>
      <c r="B164" s="24" t="s">
        <v>93</v>
      </c>
      <c r="C164" s="24" t="s">
        <v>461</v>
      </c>
      <c r="D164" s="25">
        <v>1954884.7785</v>
      </c>
      <c r="E164" s="25">
        <v>877296.22279999999</v>
      </c>
      <c r="F164" s="26">
        <f t="shared" si="2"/>
        <v>2832181.0013000001</v>
      </c>
    </row>
    <row r="165" spans="1:6" ht="15.6">
      <c r="A165" s="23">
        <v>160</v>
      </c>
      <c r="B165" s="24" t="s">
        <v>93</v>
      </c>
      <c r="C165" s="24" t="s">
        <v>463</v>
      </c>
      <c r="D165" s="25">
        <v>2633610.0402000002</v>
      </c>
      <c r="E165" s="25">
        <v>1181888.6544999999</v>
      </c>
      <c r="F165" s="26">
        <f t="shared" si="2"/>
        <v>3815498.6946999999</v>
      </c>
    </row>
    <row r="166" spans="1:6" ht="15.6">
      <c r="A166" s="23">
        <v>161</v>
      </c>
      <c r="B166" s="24" t="s">
        <v>93</v>
      </c>
      <c r="C166" s="24" t="s">
        <v>465</v>
      </c>
      <c r="D166" s="25">
        <v>3116592.0888999999</v>
      </c>
      <c r="E166" s="25">
        <v>1398637.1459999999</v>
      </c>
      <c r="F166" s="26">
        <f t="shared" si="2"/>
        <v>4515229.2348999996</v>
      </c>
    </row>
    <row r="167" spans="1:6" ht="15.6">
      <c r="A167" s="23">
        <v>162</v>
      </c>
      <c r="B167" s="24" t="s">
        <v>93</v>
      </c>
      <c r="C167" s="24" t="s">
        <v>467</v>
      </c>
      <c r="D167" s="25">
        <v>4538502.8115999997</v>
      </c>
      <c r="E167" s="25">
        <v>2036749.8981000001</v>
      </c>
      <c r="F167" s="26">
        <f t="shared" si="2"/>
        <v>6575252.7096999995</v>
      </c>
    </row>
    <row r="168" spans="1:6" ht="15.6">
      <c r="A168" s="23">
        <v>163</v>
      </c>
      <c r="B168" s="24" t="s">
        <v>93</v>
      </c>
      <c r="C168" s="24" t="s">
        <v>469</v>
      </c>
      <c r="D168" s="25">
        <v>2834109.3646999998</v>
      </c>
      <c r="E168" s="25">
        <v>1271867.0009999999</v>
      </c>
      <c r="F168" s="26">
        <f t="shared" si="2"/>
        <v>4105976.3657</v>
      </c>
    </row>
    <row r="169" spans="1:6" ht="15.6">
      <c r="A169" s="23">
        <v>164</v>
      </c>
      <c r="B169" s="24" t="s">
        <v>93</v>
      </c>
      <c r="C169" s="24" t="s">
        <v>471</v>
      </c>
      <c r="D169" s="25">
        <v>2639177.2760999999</v>
      </c>
      <c r="E169" s="25">
        <v>1184387.0702</v>
      </c>
      <c r="F169" s="26">
        <f t="shared" si="2"/>
        <v>3823564.3462999999</v>
      </c>
    </row>
    <row r="170" spans="1:6" ht="15.6">
      <c r="A170" s="23">
        <v>165</v>
      </c>
      <c r="B170" s="24" t="s">
        <v>93</v>
      </c>
      <c r="C170" s="24" t="s">
        <v>473</v>
      </c>
      <c r="D170" s="25">
        <v>2576087.2513000001</v>
      </c>
      <c r="E170" s="25">
        <v>1156074.0765</v>
      </c>
      <c r="F170" s="26">
        <f t="shared" si="2"/>
        <v>3732161.3278000001</v>
      </c>
    </row>
    <row r="171" spans="1:6" ht="15.6">
      <c r="A171" s="23">
        <v>166</v>
      </c>
      <c r="B171" s="24" t="s">
        <v>93</v>
      </c>
      <c r="C171" s="24" t="s">
        <v>475</v>
      </c>
      <c r="D171" s="25">
        <v>2946190.6098000002</v>
      </c>
      <c r="E171" s="25">
        <v>1322165.8492999999</v>
      </c>
      <c r="F171" s="26">
        <f t="shared" si="2"/>
        <v>4268356.4591000006</v>
      </c>
    </row>
    <row r="172" spans="1:6" ht="15.6">
      <c r="A172" s="23">
        <v>167</v>
      </c>
      <c r="B172" s="24" t="s">
        <v>93</v>
      </c>
      <c r="C172" s="24" t="s">
        <v>477</v>
      </c>
      <c r="D172" s="25">
        <v>2560973.3410999998</v>
      </c>
      <c r="E172" s="25">
        <v>1149291.3870999999</v>
      </c>
      <c r="F172" s="26">
        <f t="shared" si="2"/>
        <v>3710264.7281999998</v>
      </c>
    </row>
    <row r="173" spans="1:6" ht="15.6">
      <c r="A173" s="23">
        <v>168</v>
      </c>
      <c r="B173" s="24" t="s">
        <v>93</v>
      </c>
      <c r="C173" s="24" t="s">
        <v>479</v>
      </c>
      <c r="D173" s="25">
        <v>2483800.4822999998</v>
      </c>
      <c r="E173" s="25">
        <v>1114658.4214000001</v>
      </c>
      <c r="F173" s="26">
        <f t="shared" si="2"/>
        <v>3598458.9036999997</v>
      </c>
    </row>
    <row r="174" spans="1:6" ht="15.6">
      <c r="A174" s="23">
        <v>169</v>
      </c>
      <c r="B174" s="24" t="s">
        <v>94</v>
      </c>
      <c r="C174" s="24" t="s">
        <v>484</v>
      </c>
      <c r="D174" s="25">
        <v>2633158.3980999999</v>
      </c>
      <c r="E174" s="25">
        <v>1181685.9704</v>
      </c>
      <c r="F174" s="26">
        <f t="shared" si="2"/>
        <v>3814844.3684999999</v>
      </c>
    </row>
    <row r="175" spans="1:6" ht="15.6">
      <c r="A175" s="23">
        <v>170</v>
      </c>
      <c r="B175" s="24" t="s">
        <v>94</v>
      </c>
      <c r="C175" s="24" t="s">
        <v>486</v>
      </c>
      <c r="D175" s="25">
        <v>3309848.1623999998</v>
      </c>
      <c r="E175" s="25">
        <v>1485364.9291999999</v>
      </c>
      <c r="F175" s="26">
        <f t="shared" si="2"/>
        <v>4795213.0915999999</v>
      </c>
    </row>
    <row r="176" spans="1:6" ht="15.6">
      <c r="A176" s="23">
        <v>171</v>
      </c>
      <c r="B176" s="24" t="s">
        <v>94</v>
      </c>
      <c r="C176" s="24" t="s">
        <v>488</v>
      </c>
      <c r="D176" s="25">
        <v>3168499.3409000002</v>
      </c>
      <c r="E176" s="25">
        <v>1421931.632</v>
      </c>
      <c r="F176" s="26">
        <f t="shared" si="2"/>
        <v>4590430.9729000004</v>
      </c>
    </row>
    <row r="177" spans="1:6" ht="15.6">
      <c r="A177" s="23">
        <v>172</v>
      </c>
      <c r="B177" s="24" t="s">
        <v>94</v>
      </c>
      <c r="C177" s="24" t="s">
        <v>490</v>
      </c>
      <c r="D177" s="25">
        <v>2044371.2575999999</v>
      </c>
      <c r="E177" s="25">
        <v>917455.18810000003</v>
      </c>
      <c r="F177" s="26">
        <f t="shared" si="2"/>
        <v>2961826.4457</v>
      </c>
    </row>
    <row r="178" spans="1:6" ht="15.6">
      <c r="A178" s="23">
        <v>173</v>
      </c>
      <c r="B178" s="24" t="s">
        <v>94</v>
      </c>
      <c r="C178" s="24" t="s">
        <v>492</v>
      </c>
      <c r="D178" s="25">
        <v>2442147.8295999998</v>
      </c>
      <c r="E178" s="25">
        <v>1095965.9054</v>
      </c>
      <c r="F178" s="26">
        <f t="shared" si="2"/>
        <v>3538113.7349999999</v>
      </c>
    </row>
    <row r="179" spans="1:6" ht="15.6">
      <c r="A179" s="23">
        <v>174</v>
      </c>
      <c r="B179" s="24" t="s">
        <v>94</v>
      </c>
      <c r="C179" s="24" t="s">
        <v>494</v>
      </c>
      <c r="D179" s="25">
        <v>2809509.9345</v>
      </c>
      <c r="E179" s="25">
        <v>1260827.4822</v>
      </c>
      <c r="F179" s="26">
        <f t="shared" si="2"/>
        <v>4070337.4166999999</v>
      </c>
    </row>
    <row r="180" spans="1:6" ht="15.6">
      <c r="A180" s="23">
        <v>175</v>
      </c>
      <c r="B180" s="24" t="s">
        <v>94</v>
      </c>
      <c r="C180" s="24" t="s">
        <v>496</v>
      </c>
      <c r="D180" s="25">
        <v>3220954.9931999999</v>
      </c>
      <c r="E180" s="25">
        <v>1445472.2243999999</v>
      </c>
      <c r="F180" s="26">
        <f t="shared" si="2"/>
        <v>4666427.2176000001</v>
      </c>
    </row>
    <row r="181" spans="1:6" ht="31.2">
      <c r="A181" s="23">
        <v>176</v>
      </c>
      <c r="B181" s="24" t="s">
        <v>94</v>
      </c>
      <c r="C181" s="24" t="s">
        <v>498</v>
      </c>
      <c r="D181" s="25">
        <v>2551492.1886</v>
      </c>
      <c r="E181" s="25">
        <v>1145036.5177</v>
      </c>
      <c r="F181" s="26">
        <f t="shared" si="2"/>
        <v>3696528.7062999997</v>
      </c>
    </row>
    <row r="182" spans="1:6" ht="15.6">
      <c r="A182" s="23">
        <v>177</v>
      </c>
      <c r="B182" s="24" t="s">
        <v>94</v>
      </c>
      <c r="C182" s="24" t="s">
        <v>500</v>
      </c>
      <c r="D182" s="25">
        <v>2719576.1754000001</v>
      </c>
      <c r="E182" s="25">
        <v>1220467.7904000001</v>
      </c>
      <c r="F182" s="26">
        <f t="shared" si="2"/>
        <v>3940043.9658000004</v>
      </c>
    </row>
    <row r="183" spans="1:6" ht="15.6">
      <c r="A183" s="23">
        <v>178</v>
      </c>
      <c r="B183" s="24" t="s">
        <v>94</v>
      </c>
      <c r="C183" s="24" t="s">
        <v>502</v>
      </c>
      <c r="D183" s="25">
        <v>2129534.1309000002</v>
      </c>
      <c r="E183" s="25">
        <v>955673.8432</v>
      </c>
      <c r="F183" s="26">
        <f t="shared" si="2"/>
        <v>3085207.9741000002</v>
      </c>
    </row>
    <row r="184" spans="1:6" ht="15.6">
      <c r="A184" s="23">
        <v>179</v>
      </c>
      <c r="B184" s="24" t="s">
        <v>94</v>
      </c>
      <c r="C184" s="24" t="s">
        <v>504</v>
      </c>
      <c r="D184" s="25">
        <v>2905719.2941999999</v>
      </c>
      <c r="E184" s="25">
        <v>1304003.4835999999</v>
      </c>
      <c r="F184" s="26">
        <f t="shared" si="2"/>
        <v>4209722.7777999993</v>
      </c>
    </row>
    <row r="185" spans="1:6" ht="15.6">
      <c r="A185" s="23">
        <v>180</v>
      </c>
      <c r="B185" s="24" t="s">
        <v>94</v>
      </c>
      <c r="C185" s="24" t="s">
        <v>506</v>
      </c>
      <c r="D185" s="25">
        <v>2507577.1105</v>
      </c>
      <c r="E185" s="25">
        <v>1125328.6902000001</v>
      </c>
      <c r="F185" s="26">
        <f t="shared" si="2"/>
        <v>3632905.8007</v>
      </c>
    </row>
    <row r="186" spans="1:6" ht="15.6">
      <c r="A186" s="23">
        <v>181</v>
      </c>
      <c r="B186" s="24" t="s">
        <v>94</v>
      </c>
      <c r="C186" s="24" t="s">
        <v>508</v>
      </c>
      <c r="D186" s="25">
        <v>2763728.8673</v>
      </c>
      <c r="E186" s="25">
        <v>1240282.2522</v>
      </c>
      <c r="F186" s="26">
        <f t="shared" si="2"/>
        <v>4004011.1195</v>
      </c>
    </row>
    <row r="187" spans="1:6" ht="15.6">
      <c r="A187" s="23">
        <v>182</v>
      </c>
      <c r="B187" s="24" t="s">
        <v>94</v>
      </c>
      <c r="C187" s="24" t="s">
        <v>510</v>
      </c>
      <c r="D187" s="25">
        <v>2616522.77</v>
      </c>
      <c r="E187" s="25">
        <v>1174220.3776</v>
      </c>
      <c r="F187" s="26">
        <f t="shared" si="2"/>
        <v>3790743.1475999998</v>
      </c>
    </row>
    <row r="188" spans="1:6" ht="15.6">
      <c r="A188" s="23">
        <v>183</v>
      </c>
      <c r="B188" s="24" t="s">
        <v>94</v>
      </c>
      <c r="C188" s="24" t="s">
        <v>512</v>
      </c>
      <c r="D188" s="25">
        <v>2967909.2063000002</v>
      </c>
      <c r="E188" s="25">
        <v>1331912.5325</v>
      </c>
      <c r="F188" s="26">
        <f t="shared" si="2"/>
        <v>4299821.7388000004</v>
      </c>
    </row>
    <row r="189" spans="1:6" ht="15.6">
      <c r="A189" s="23">
        <v>184</v>
      </c>
      <c r="B189" s="24" t="s">
        <v>94</v>
      </c>
      <c r="C189" s="24" t="s">
        <v>514</v>
      </c>
      <c r="D189" s="25">
        <v>2789325.5112000001</v>
      </c>
      <c r="E189" s="25">
        <v>1251769.2919000001</v>
      </c>
      <c r="F189" s="26">
        <f t="shared" si="2"/>
        <v>4041094.8031000001</v>
      </c>
    </row>
    <row r="190" spans="1:6" ht="15.6">
      <c r="A190" s="23">
        <v>185</v>
      </c>
      <c r="B190" s="24" t="s">
        <v>94</v>
      </c>
      <c r="C190" s="24" t="s">
        <v>516</v>
      </c>
      <c r="D190" s="25">
        <v>2800321.6645</v>
      </c>
      <c r="E190" s="25">
        <v>1256704.0501999999</v>
      </c>
      <c r="F190" s="26">
        <f t="shared" si="2"/>
        <v>4057025.7146999999</v>
      </c>
    </row>
    <row r="191" spans="1:6" ht="15.6">
      <c r="A191" s="23">
        <v>186</v>
      </c>
      <c r="B191" s="24" t="s">
        <v>94</v>
      </c>
      <c r="C191" s="24" t="s">
        <v>518</v>
      </c>
      <c r="D191" s="25">
        <v>3088162.6209</v>
      </c>
      <c r="E191" s="25">
        <v>1385878.8162</v>
      </c>
      <c r="F191" s="26">
        <f t="shared" si="2"/>
        <v>4474041.4370999997</v>
      </c>
    </row>
    <row r="192" spans="1:6" ht="15.6">
      <c r="A192" s="23">
        <v>187</v>
      </c>
      <c r="B192" s="24" t="s">
        <v>95</v>
      </c>
      <c r="C192" s="24" t="s">
        <v>523</v>
      </c>
      <c r="D192" s="25">
        <v>2162520.4216999998</v>
      </c>
      <c r="E192" s="25">
        <v>970477.14439999999</v>
      </c>
      <c r="F192" s="26">
        <f t="shared" si="2"/>
        <v>3132997.5660999999</v>
      </c>
    </row>
    <row r="193" spans="1:6" ht="15.6">
      <c r="A193" s="23">
        <v>188</v>
      </c>
      <c r="B193" s="24" t="s">
        <v>95</v>
      </c>
      <c r="C193" s="24" t="s">
        <v>525</v>
      </c>
      <c r="D193" s="25">
        <v>2357061.4571000002</v>
      </c>
      <c r="E193" s="25">
        <v>1057781.5817</v>
      </c>
      <c r="F193" s="26">
        <f t="shared" si="2"/>
        <v>3414843.0388000002</v>
      </c>
    </row>
    <row r="194" spans="1:6" ht="15.6">
      <c r="A194" s="23">
        <v>189</v>
      </c>
      <c r="B194" s="24" t="s">
        <v>95</v>
      </c>
      <c r="C194" s="24" t="s">
        <v>527</v>
      </c>
      <c r="D194" s="25">
        <v>2014899.1211999999</v>
      </c>
      <c r="E194" s="25">
        <v>904228.93850000005</v>
      </c>
      <c r="F194" s="26">
        <f t="shared" si="2"/>
        <v>2919128.0597000001</v>
      </c>
    </row>
    <row r="195" spans="1:6" ht="15.6">
      <c r="A195" s="23">
        <v>190</v>
      </c>
      <c r="B195" s="24" t="s">
        <v>95</v>
      </c>
      <c r="C195" s="24" t="s">
        <v>529</v>
      </c>
      <c r="D195" s="25">
        <v>2895774.3703999999</v>
      </c>
      <c r="E195" s="25">
        <v>1299540.487</v>
      </c>
      <c r="F195" s="26">
        <f t="shared" si="2"/>
        <v>4195314.8574000001</v>
      </c>
    </row>
    <row r="196" spans="1:6" ht="15.6">
      <c r="A196" s="23">
        <v>191</v>
      </c>
      <c r="B196" s="24" t="s">
        <v>95</v>
      </c>
      <c r="C196" s="24" t="s">
        <v>531</v>
      </c>
      <c r="D196" s="25">
        <v>2634704.7074000002</v>
      </c>
      <c r="E196" s="25">
        <v>1182379.9097</v>
      </c>
      <c r="F196" s="26">
        <f t="shared" si="2"/>
        <v>3817084.6171000004</v>
      </c>
    </row>
    <row r="197" spans="1:6" ht="15.6">
      <c r="A197" s="23">
        <v>192</v>
      </c>
      <c r="B197" s="24" t="s">
        <v>95</v>
      </c>
      <c r="C197" s="24" t="s">
        <v>533</v>
      </c>
      <c r="D197" s="25">
        <v>2698835.3327000001</v>
      </c>
      <c r="E197" s="25">
        <v>1211159.8951000001</v>
      </c>
      <c r="F197" s="26">
        <f t="shared" si="2"/>
        <v>3909995.2278000005</v>
      </c>
    </row>
    <row r="198" spans="1:6" ht="15.6">
      <c r="A198" s="23">
        <v>193</v>
      </c>
      <c r="B198" s="24" t="s">
        <v>95</v>
      </c>
      <c r="C198" s="24" t="s">
        <v>535</v>
      </c>
      <c r="D198" s="25">
        <v>2861263.4514000001</v>
      </c>
      <c r="E198" s="25">
        <v>1284052.9763</v>
      </c>
      <c r="F198" s="26">
        <f t="shared" ref="F198:F261" si="3">D198+E198</f>
        <v>4145316.4276999999</v>
      </c>
    </row>
    <row r="199" spans="1:6" ht="15.6">
      <c r="A199" s="23">
        <v>194</v>
      </c>
      <c r="B199" s="24" t="s">
        <v>95</v>
      </c>
      <c r="C199" s="24" t="s">
        <v>537</v>
      </c>
      <c r="D199" s="25">
        <v>2691060.1357999998</v>
      </c>
      <c r="E199" s="25">
        <v>1207670.6096999999</v>
      </c>
      <c r="F199" s="26">
        <f t="shared" si="3"/>
        <v>3898730.7454999997</v>
      </c>
    </row>
    <row r="200" spans="1:6" ht="15.6">
      <c r="A200" s="23">
        <v>195</v>
      </c>
      <c r="B200" s="24" t="s">
        <v>95</v>
      </c>
      <c r="C200" s="24" t="s">
        <v>539</v>
      </c>
      <c r="D200" s="25">
        <v>2532089.2736999998</v>
      </c>
      <c r="E200" s="25">
        <v>1136329.0460000001</v>
      </c>
      <c r="F200" s="26">
        <f t="shared" si="3"/>
        <v>3668418.3196999999</v>
      </c>
    </row>
    <row r="201" spans="1:6" ht="15.6">
      <c r="A201" s="23">
        <v>196</v>
      </c>
      <c r="B201" s="24" t="s">
        <v>95</v>
      </c>
      <c r="C201" s="24" t="s">
        <v>541</v>
      </c>
      <c r="D201" s="25">
        <v>2831440.9591000001</v>
      </c>
      <c r="E201" s="25">
        <v>1270669.4971</v>
      </c>
      <c r="F201" s="26">
        <f t="shared" si="3"/>
        <v>4102110.4561999999</v>
      </c>
    </row>
    <row r="202" spans="1:6" ht="15.6">
      <c r="A202" s="23">
        <v>197</v>
      </c>
      <c r="B202" s="24" t="s">
        <v>95</v>
      </c>
      <c r="C202" s="24" t="s">
        <v>543</v>
      </c>
      <c r="D202" s="25">
        <v>2379283.0869</v>
      </c>
      <c r="E202" s="25">
        <v>1067754.0119</v>
      </c>
      <c r="F202" s="26">
        <f t="shared" si="3"/>
        <v>3447037.0987999998</v>
      </c>
    </row>
    <row r="203" spans="1:6" ht="15.6">
      <c r="A203" s="23">
        <v>198</v>
      </c>
      <c r="B203" s="24" t="s">
        <v>95</v>
      </c>
      <c r="C203" s="24" t="s">
        <v>545</v>
      </c>
      <c r="D203" s="25">
        <v>2453870.6727999998</v>
      </c>
      <c r="E203" s="25">
        <v>1101226.7812000001</v>
      </c>
      <c r="F203" s="26">
        <f t="shared" si="3"/>
        <v>3555097.4539999999</v>
      </c>
    </row>
    <row r="204" spans="1:6" ht="15.6">
      <c r="A204" s="23">
        <v>199</v>
      </c>
      <c r="B204" s="24" t="s">
        <v>95</v>
      </c>
      <c r="C204" s="24" t="s">
        <v>547</v>
      </c>
      <c r="D204" s="25">
        <v>2247692.5792999999</v>
      </c>
      <c r="E204" s="25">
        <v>1008699.966</v>
      </c>
      <c r="F204" s="26">
        <f t="shared" si="3"/>
        <v>3256392.5452999999</v>
      </c>
    </row>
    <row r="205" spans="1:6" ht="15.6">
      <c r="A205" s="23">
        <v>200</v>
      </c>
      <c r="B205" s="24" t="s">
        <v>95</v>
      </c>
      <c r="C205" s="24" t="s">
        <v>549</v>
      </c>
      <c r="D205" s="25">
        <v>2201311.5554999998</v>
      </c>
      <c r="E205" s="25">
        <v>987885.49280000001</v>
      </c>
      <c r="F205" s="26">
        <f t="shared" si="3"/>
        <v>3189197.0482999999</v>
      </c>
    </row>
    <row r="206" spans="1:6" ht="15.6">
      <c r="A206" s="23">
        <v>201</v>
      </c>
      <c r="B206" s="24" t="s">
        <v>95</v>
      </c>
      <c r="C206" s="24" t="s">
        <v>551</v>
      </c>
      <c r="D206" s="25">
        <v>2388676.9391000001</v>
      </c>
      <c r="E206" s="25">
        <v>1071969.7032999999</v>
      </c>
      <c r="F206" s="26">
        <f t="shared" si="3"/>
        <v>3460646.6424000002</v>
      </c>
    </row>
    <row r="207" spans="1:6" ht="15.6">
      <c r="A207" s="23">
        <v>202</v>
      </c>
      <c r="B207" s="24" t="s">
        <v>95</v>
      </c>
      <c r="C207" s="24" t="s">
        <v>553</v>
      </c>
      <c r="D207" s="25">
        <v>1972671.1558999999</v>
      </c>
      <c r="E207" s="25">
        <v>885278.23880000005</v>
      </c>
      <c r="F207" s="26">
        <f t="shared" si="3"/>
        <v>2857949.3947000001</v>
      </c>
    </row>
    <row r="208" spans="1:6" ht="15.6">
      <c r="A208" s="23">
        <v>203</v>
      </c>
      <c r="B208" s="24" t="s">
        <v>95</v>
      </c>
      <c r="C208" s="24" t="s">
        <v>555</v>
      </c>
      <c r="D208" s="25">
        <v>2484731.8235999998</v>
      </c>
      <c r="E208" s="25">
        <v>1115076.3806</v>
      </c>
      <c r="F208" s="26">
        <f t="shared" si="3"/>
        <v>3599808.2041999996</v>
      </c>
    </row>
    <row r="209" spans="1:6" ht="15.6">
      <c r="A209" s="23">
        <v>204</v>
      </c>
      <c r="B209" s="24" t="s">
        <v>95</v>
      </c>
      <c r="C209" s="24" t="s">
        <v>557</v>
      </c>
      <c r="D209" s="25">
        <v>2612438.1782999998</v>
      </c>
      <c r="E209" s="25">
        <v>1172387.33</v>
      </c>
      <c r="F209" s="26">
        <f t="shared" si="3"/>
        <v>3784825.5082999999</v>
      </c>
    </row>
    <row r="210" spans="1:6" ht="15.6">
      <c r="A210" s="23">
        <v>205</v>
      </c>
      <c r="B210" s="24" t="s">
        <v>95</v>
      </c>
      <c r="C210" s="24" t="s">
        <v>559</v>
      </c>
      <c r="D210" s="25">
        <v>3411768.2223</v>
      </c>
      <c r="E210" s="25">
        <v>1531103.7291000001</v>
      </c>
      <c r="F210" s="26">
        <f t="shared" si="3"/>
        <v>4942871.9514000006</v>
      </c>
    </row>
    <row r="211" spans="1:6" ht="15.6">
      <c r="A211" s="23">
        <v>206</v>
      </c>
      <c r="B211" s="24" t="s">
        <v>95</v>
      </c>
      <c r="C211" s="24" t="s">
        <v>561</v>
      </c>
      <c r="D211" s="25">
        <v>2704561.3897000002</v>
      </c>
      <c r="E211" s="25">
        <v>1213729.5852000001</v>
      </c>
      <c r="F211" s="26">
        <f t="shared" si="3"/>
        <v>3918290.9749000003</v>
      </c>
    </row>
    <row r="212" spans="1:6" ht="15.6">
      <c r="A212" s="23">
        <v>207</v>
      </c>
      <c r="B212" s="24" t="s">
        <v>95</v>
      </c>
      <c r="C212" s="24" t="s">
        <v>563</v>
      </c>
      <c r="D212" s="25">
        <v>2144957.3587000002</v>
      </c>
      <c r="E212" s="25">
        <v>962595.34550000005</v>
      </c>
      <c r="F212" s="26">
        <f t="shared" si="3"/>
        <v>3107552.7042000005</v>
      </c>
    </row>
    <row r="213" spans="1:6" ht="15.6">
      <c r="A213" s="23">
        <v>208</v>
      </c>
      <c r="B213" s="24" t="s">
        <v>95</v>
      </c>
      <c r="C213" s="24" t="s">
        <v>565</v>
      </c>
      <c r="D213" s="25">
        <v>2520296.3358</v>
      </c>
      <c r="E213" s="25">
        <v>1131036.7137</v>
      </c>
      <c r="F213" s="26">
        <f t="shared" si="3"/>
        <v>3651333.0494999997</v>
      </c>
    </row>
    <row r="214" spans="1:6" ht="15.6">
      <c r="A214" s="23">
        <v>209</v>
      </c>
      <c r="B214" s="24" t="s">
        <v>95</v>
      </c>
      <c r="C214" s="24" t="s">
        <v>567</v>
      </c>
      <c r="D214" s="25">
        <v>3132003.6636999999</v>
      </c>
      <c r="E214" s="25">
        <v>1405553.4188000001</v>
      </c>
      <c r="F214" s="26">
        <f t="shared" si="3"/>
        <v>4537557.0824999996</v>
      </c>
    </row>
    <row r="215" spans="1:6" ht="15.6">
      <c r="A215" s="23">
        <v>210</v>
      </c>
      <c r="B215" s="24" t="s">
        <v>95</v>
      </c>
      <c r="C215" s="24" t="s">
        <v>569</v>
      </c>
      <c r="D215" s="25">
        <v>2577455.4780000001</v>
      </c>
      <c r="E215" s="25">
        <v>1156688.0974000001</v>
      </c>
      <c r="F215" s="26">
        <f t="shared" si="3"/>
        <v>3734143.5754000004</v>
      </c>
    </row>
    <row r="216" spans="1:6" ht="31.2">
      <c r="A216" s="23">
        <v>211</v>
      </c>
      <c r="B216" s="24" t="s">
        <v>95</v>
      </c>
      <c r="C216" s="24" t="s">
        <v>571</v>
      </c>
      <c r="D216" s="25">
        <v>2475240.1235000002</v>
      </c>
      <c r="E216" s="25">
        <v>1110816.7778</v>
      </c>
      <c r="F216" s="26">
        <f t="shared" si="3"/>
        <v>3586056.9013</v>
      </c>
    </row>
    <row r="217" spans="1:6" ht="15.6">
      <c r="A217" s="23">
        <v>212</v>
      </c>
      <c r="B217" s="24" t="s">
        <v>96</v>
      </c>
      <c r="C217" s="24" t="s">
        <v>576</v>
      </c>
      <c r="D217" s="25">
        <v>2810800.9315999998</v>
      </c>
      <c r="E217" s="25">
        <v>1261406.8447</v>
      </c>
      <c r="F217" s="26">
        <f t="shared" si="3"/>
        <v>4072207.7763</v>
      </c>
    </row>
    <row r="218" spans="1:6" ht="15.6">
      <c r="A218" s="23">
        <v>213</v>
      </c>
      <c r="B218" s="24" t="s">
        <v>96</v>
      </c>
      <c r="C218" s="24" t="s">
        <v>578</v>
      </c>
      <c r="D218" s="25">
        <v>2639337.6581000001</v>
      </c>
      <c r="E218" s="25">
        <v>1184459.0451</v>
      </c>
      <c r="F218" s="26">
        <f t="shared" si="3"/>
        <v>3823796.7032000003</v>
      </c>
    </row>
    <row r="219" spans="1:6" ht="15.6">
      <c r="A219" s="23">
        <v>214</v>
      </c>
      <c r="B219" s="24" t="s">
        <v>96</v>
      </c>
      <c r="C219" s="24" t="s">
        <v>580</v>
      </c>
      <c r="D219" s="25">
        <v>2662058.6956000002</v>
      </c>
      <c r="E219" s="25">
        <v>1194655.5951</v>
      </c>
      <c r="F219" s="26">
        <f t="shared" si="3"/>
        <v>3856714.2907000002</v>
      </c>
    </row>
    <row r="220" spans="1:6" ht="15.6">
      <c r="A220" s="23">
        <v>215</v>
      </c>
      <c r="B220" s="24" t="s">
        <v>96</v>
      </c>
      <c r="C220" s="24" t="s">
        <v>96</v>
      </c>
      <c r="D220" s="25">
        <v>2566968.4338000002</v>
      </c>
      <c r="E220" s="25">
        <v>1151981.8128</v>
      </c>
      <c r="F220" s="26">
        <f t="shared" si="3"/>
        <v>3718950.2466000002</v>
      </c>
    </row>
    <row r="221" spans="1:6" ht="15.6">
      <c r="A221" s="23">
        <v>216</v>
      </c>
      <c r="B221" s="24" t="s">
        <v>96</v>
      </c>
      <c r="C221" s="24" t="s">
        <v>583</v>
      </c>
      <c r="D221" s="25">
        <v>2558638.48</v>
      </c>
      <c r="E221" s="25">
        <v>1148243.5684</v>
      </c>
      <c r="F221" s="26">
        <f t="shared" si="3"/>
        <v>3706882.0483999997</v>
      </c>
    </row>
    <row r="222" spans="1:6" ht="15.6">
      <c r="A222" s="23">
        <v>217</v>
      </c>
      <c r="B222" s="24" t="s">
        <v>96</v>
      </c>
      <c r="C222" s="24" t="s">
        <v>585</v>
      </c>
      <c r="D222" s="25">
        <v>2659428.3051</v>
      </c>
      <c r="E222" s="25">
        <v>1193475.1513</v>
      </c>
      <c r="F222" s="26">
        <f t="shared" si="3"/>
        <v>3852903.4564</v>
      </c>
    </row>
    <row r="223" spans="1:6" ht="15.6">
      <c r="A223" s="23">
        <v>218</v>
      </c>
      <c r="B223" s="24" t="s">
        <v>96</v>
      </c>
      <c r="C223" s="24" t="s">
        <v>587</v>
      </c>
      <c r="D223" s="25">
        <v>3107339.3798000002</v>
      </c>
      <c r="E223" s="25">
        <v>1394484.7956000001</v>
      </c>
      <c r="F223" s="26">
        <f t="shared" si="3"/>
        <v>4501824.1754000001</v>
      </c>
    </row>
    <row r="224" spans="1:6" ht="15.6">
      <c r="A224" s="23">
        <v>219</v>
      </c>
      <c r="B224" s="24" t="s">
        <v>96</v>
      </c>
      <c r="C224" s="24" t="s">
        <v>589</v>
      </c>
      <c r="D224" s="25">
        <v>2752398.4349000002</v>
      </c>
      <c r="E224" s="25">
        <v>1235197.4791000001</v>
      </c>
      <c r="F224" s="26">
        <f t="shared" si="3"/>
        <v>3987595.9140000003</v>
      </c>
    </row>
    <row r="225" spans="1:6" ht="15.6">
      <c r="A225" s="23">
        <v>220</v>
      </c>
      <c r="B225" s="24" t="s">
        <v>96</v>
      </c>
      <c r="C225" s="24" t="s">
        <v>591</v>
      </c>
      <c r="D225" s="25">
        <v>2490261.1573000001</v>
      </c>
      <c r="E225" s="25">
        <v>1117557.787</v>
      </c>
      <c r="F225" s="26">
        <f t="shared" si="3"/>
        <v>3607818.9443000001</v>
      </c>
    </row>
    <row r="226" spans="1:6" ht="15.6">
      <c r="A226" s="23">
        <v>221</v>
      </c>
      <c r="B226" s="24" t="s">
        <v>96</v>
      </c>
      <c r="C226" s="24" t="s">
        <v>593</v>
      </c>
      <c r="D226" s="25">
        <v>3458961.9748999998</v>
      </c>
      <c r="E226" s="25">
        <v>1552282.9317000001</v>
      </c>
      <c r="F226" s="26">
        <f t="shared" si="3"/>
        <v>5011244.9066000003</v>
      </c>
    </row>
    <row r="227" spans="1:6" ht="15.6">
      <c r="A227" s="23">
        <v>222</v>
      </c>
      <c r="B227" s="24" t="s">
        <v>96</v>
      </c>
      <c r="C227" s="24" t="s">
        <v>595</v>
      </c>
      <c r="D227" s="25">
        <v>2683411.0488999998</v>
      </c>
      <c r="E227" s="25">
        <v>1204237.9188999999</v>
      </c>
      <c r="F227" s="26">
        <f t="shared" si="3"/>
        <v>3887648.9677999998</v>
      </c>
    </row>
    <row r="228" spans="1:6" ht="15.6">
      <c r="A228" s="23">
        <v>223</v>
      </c>
      <c r="B228" s="24" t="s">
        <v>96</v>
      </c>
      <c r="C228" s="24" t="s">
        <v>597</v>
      </c>
      <c r="D228" s="25">
        <v>2960937.9656000002</v>
      </c>
      <c r="E228" s="25">
        <v>1328784.0396</v>
      </c>
      <c r="F228" s="26">
        <f t="shared" si="3"/>
        <v>4289722.0052000005</v>
      </c>
    </row>
    <row r="229" spans="1:6" ht="15.6">
      <c r="A229" s="23">
        <v>224</v>
      </c>
      <c r="B229" s="24" t="s">
        <v>96</v>
      </c>
      <c r="C229" s="24" t="s">
        <v>598</v>
      </c>
      <c r="D229" s="25">
        <v>3242961.7544999998</v>
      </c>
      <c r="E229" s="25">
        <v>1455348.2276999999</v>
      </c>
      <c r="F229" s="26">
        <f t="shared" si="3"/>
        <v>4698309.9821999995</v>
      </c>
    </row>
    <row r="230" spans="1:6" ht="15.6">
      <c r="A230" s="23">
        <v>225</v>
      </c>
      <c r="B230" s="24" t="s">
        <v>97</v>
      </c>
      <c r="C230" s="24" t="s">
        <v>603</v>
      </c>
      <c r="D230" s="25">
        <v>3366883.5148</v>
      </c>
      <c r="E230" s="25">
        <v>1510960.7596</v>
      </c>
      <c r="F230" s="26">
        <f t="shared" si="3"/>
        <v>4877844.2743999995</v>
      </c>
    </row>
    <row r="231" spans="1:6" ht="15.6">
      <c r="A231" s="23">
        <v>226</v>
      </c>
      <c r="B231" s="24" t="s">
        <v>97</v>
      </c>
      <c r="C231" s="24" t="s">
        <v>605</v>
      </c>
      <c r="D231" s="25">
        <v>3197806.7105</v>
      </c>
      <c r="E231" s="25">
        <v>1435083.939</v>
      </c>
      <c r="F231" s="26">
        <f t="shared" si="3"/>
        <v>4632890.6495000003</v>
      </c>
    </row>
    <row r="232" spans="1:6" ht="15.6">
      <c r="A232" s="23">
        <v>227</v>
      </c>
      <c r="B232" s="24" t="s">
        <v>97</v>
      </c>
      <c r="C232" s="24" t="s">
        <v>606</v>
      </c>
      <c r="D232" s="25">
        <v>2116047.2711999998</v>
      </c>
      <c r="E232" s="25">
        <v>949621.3273</v>
      </c>
      <c r="F232" s="26">
        <f t="shared" si="3"/>
        <v>3065668.5984999998</v>
      </c>
    </row>
    <row r="233" spans="1:6" ht="15.6">
      <c r="A233" s="23">
        <v>228</v>
      </c>
      <c r="B233" s="24" t="s">
        <v>97</v>
      </c>
      <c r="C233" s="24" t="s">
        <v>608</v>
      </c>
      <c r="D233" s="25">
        <v>2178533.0117000001</v>
      </c>
      <c r="E233" s="25">
        <v>977663.13560000004</v>
      </c>
      <c r="F233" s="26">
        <f t="shared" si="3"/>
        <v>3156196.1473000003</v>
      </c>
    </row>
    <row r="234" spans="1:6" ht="15.6">
      <c r="A234" s="23">
        <v>229</v>
      </c>
      <c r="B234" s="24" t="s">
        <v>97</v>
      </c>
      <c r="C234" s="24" t="s">
        <v>610</v>
      </c>
      <c r="D234" s="25">
        <v>2608455.3988999999</v>
      </c>
      <c r="E234" s="25">
        <v>1170599.9728999999</v>
      </c>
      <c r="F234" s="26">
        <f t="shared" si="3"/>
        <v>3779055.3717999998</v>
      </c>
    </row>
    <row r="235" spans="1:6" ht="15.6">
      <c r="A235" s="23">
        <v>230</v>
      </c>
      <c r="B235" s="24" t="s">
        <v>97</v>
      </c>
      <c r="C235" s="24" t="s">
        <v>612</v>
      </c>
      <c r="D235" s="25">
        <v>2217092.7880000002</v>
      </c>
      <c r="E235" s="25">
        <v>994967.65729999996</v>
      </c>
      <c r="F235" s="26">
        <f t="shared" si="3"/>
        <v>3212060.4453000003</v>
      </c>
    </row>
    <row r="236" spans="1:6" ht="15.6">
      <c r="A236" s="23">
        <v>231</v>
      </c>
      <c r="B236" s="24" t="s">
        <v>97</v>
      </c>
      <c r="C236" s="24" t="s">
        <v>614</v>
      </c>
      <c r="D236" s="25">
        <v>2219132.0320000001</v>
      </c>
      <c r="E236" s="25">
        <v>995882.81160000002</v>
      </c>
      <c r="F236" s="26">
        <f t="shared" si="3"/>
        <v>3215014.8436000003</v>
      </c>
    </row>
    <row r="237" spans="1:6" ht="15.6">
      <c r="A237" s="23">
        <v>232</v>
      </c>
      <c r="B237" s="24" t="s">
        <v>97</v>
      </c>
      <c r="C237" s="24" t="s">
        <v>616</v>
      </c>
      <c r="D237" s="25">
        <v>2574378.1616000002</v>
      </c>
      <c r="E237" s="25">
        <v>1155307.0861</v>
      </c>
      <c r="F237" s="26">
        <f t="shared" si="3"/>
        <v>3729685.2477000002</v>
      </c>
    </row>
    <row r="238" spans="1:6" ht="15.6">
      <c r="A238" s="23">
        <v>233</v>
      </c>
      <c r="B238" s="24" t="s">
        <v>97</v>
      </c>
      <c r="C238" s="24" t="s">
        <v>618</v>
      </c>
      <c r="D238" s="25">
        <v>2833419.1493000002</v>
      </c>
      <c r="E238" s="25">
        <v>1271557.2520999999</v>
      </c>
      <c r="F238" s="26">
        <f t="shared" si="3"/>
        <v>4104976.4013999999</v>
      </c>
    </row>
    <row r="239" spans="1:6" ht="15.6">
      <c r="A239" s="23">
        <v>234</v>
      </c>
      <c r="B239" s="24" t="s">
        <v>97</v>
      </c>
      <c r="C239" s="24" t="s">
        <v>620</v>
      </c>
      <c r="D239" s="25">
        <v>2061728.2196</v>
      </c>
      <c r="E239" s="25">
        <v>925244.49479999999</v>
      </c>
      <c r="F239" s="26">
        <f t="shared" si="3"/>
        <v>2986972.7143999999</v>
      </c>
    </row>
    <row r="240" spans="1:6" ht="15.6">
      <c r="A240" s="23">
        <v>235</v>
      </c>
      <c r="B240" s="24" t="s">
        <v>97</v>
      </c>
      <c r="C240" s="24" t="s">
        <v>622</v>
      </c>
      <c r="D240" s="25">
        <v>3537695.6941</v>
      </c>
      <c r="E240" s="25">
        <v>1587616.3669</v>
      </c>
      <c r="F240" s="26">
        <f t="shared" si="3"/>
        <v>5125312.0609999998</v>
      </c>
    </row>
    <row r="241" spans="1:6" ht="15.6">
      <c r="A241" s="23">
        <v>236</v>
      </c>
      <c r="B241" s="24" t="s">
        <v>97</v>
      </c>
      <c r="C241" s="24" t="s">
        <v>624</v>
      </c>
      <c r="D241" s="25">
        <v>3640851.6930999998</v>
      </c>
      <c r="E241" s="25">
        <v>1633909.8207</v>
      </c>
      <c r="F241" s="26">
        <f t="shared" si="3"/>
        <v>5274761.5137999998</v>
      </c>
    </row>
    <row r="242" spans="1:6" ht="15.6">
      <c r="A242" s="23">
        <v>237</v>
      </c>
      <c r="B242" s="24" t="s">
        <v>97</v>
      </c>
      <c r="C242" s="24" t="s">
        <v>626</v>
      </c>
      <c r="D242" s="25">
        <v>2853726.0243000002</v>
      </c>
      <c r="E242" s="25">
        <v>1280670.3951999999</v>
      </c>
      <c r="F242" s="26">
        <f t="shared" si="3"/>
        <v>4134396.4194999998</v>
      </c>
    </row>
    <row r="243" spans="1:6" ht="15.6">
      <c r="A243" s="23">
        <v>238</v>
      </c>
      <c r="B243" s="24" t="s">
        <v>97</v>
      </c>
      <c r="C243" s="24" t="s">
        <v>628</v>
      </c>
      <c r="D243" s="25">
        <v>2721527.7697000001</v>
      </c>
      <c r="E243" s="25">
        <v>1221343.6100000001</v>
      </c>
      <c r="F243" s="26">
        <f t="shared" si="3"/>
        <v>3942871.3797000004</v>
      </c>
    </row>
    <row r="244" spans="1:6" ht="15.6">
      <c r="A244" s="23">
        <v>239</v>
      </c>
      <c r="B244" s="24" t="s">
        <v>97</v>
      </c>
      <c r="C244" s="24" t="s">
        <v>630</v>
      </c>
      <c r="D244" s="25">
        <v>2970323.6329000001</v>
      </c>
      <c r="E244" s="25">
        <v>1332996.0578999999</v>
      </c>
      <c r="F244" s="26">
        <f t="shared" si="3"/>
        <v>4303319.6908</v>
      </c>
    </row>
    <row r="245" spans="1:6" ht="15.6">
      <c r="A245" s="23">
        <v>240</v>
      </c>
      <c r="B245" s="24" t="s">
        <v>97</v>
      </c>
      <c r="C245" s="24" t="s">
        <v>632</v>
      </c>
      <c r="D245" s="25">
        <v>2605590.8626000001</v>
      </c>
      <c r="E245" s="25">
        <v>1169314.4510999999</v>
      </c>
      <c r="F245" s="26">
        <f t="shared" si="3"/>
        <v>3774905.3136999998</v>
      </c>
    </row>
    <row r="246" spans="1:6" ht="15.6">
      <c r="A246" s="23">
        <v>241</v>
      </c>
      <c r="B246" s="24" t="s">
        <v>97</v>
      </c>
      <c r="C246" s="24" t="s">
        <v>634</v>
      </c>
      <c r="D246" s="25">
        <v>2136938.3130000001</v>
      </c>
      <c r="E246" s="25">
        <v>958996.62780000002</v>
      </c>
      <c r="F246" s="26">
        <f t="shared" si="3"/>
        <v>3095934.9408</v>
      </c>
    </row>
    <row r="247" spans="1:6" ht="15.6">
      <c r="A247" s="23">
        <v>242</v>
      </c>
      <c r="B247" s="24" t="s">
        <v>97</v>
      </c>
      <c r="C247" s="24" t="s">
        <v>636</v>
      </c>
      <c r="D247" s="25">
        <v>2659204.1430000002</v>
      </c>
      <c r="E247" s="25">
        <v>1193374.5537</v>
      </c>
      <c r="F247" s="26">
        <f t="shared" si="3"/>
        <v>3852578.6967000002</v>
      </c>
    </row>
    <row r="248" spans="1:6" ht="15.6">
      <c r="A248" s="23">
        <v>243</v>
      </c>
      <c r="B248" s="24" t="s">
        <v>98</v>
      </c>
      <c r="C248" s="24" t="s">
        <v>640</v>
      </c>
      <c r="D248" s="25">
        <v>3124621.4509999999</v>
      </c>
      <c r="E248" s="25">
        <v>1402240.4934</v>
      </c>
      <c r="F248" s="26">
        <f t="shared" si="3"/>
        <v>4526861.9443999995</v>
      </c>
    </row>
    <row r="249" spans="1:6" ht="15.6">
      <c r="A249" s="23">
        <v>244</v>
      </c>
      <c r="B249" s="24" t="s">
        <v>98</v>
      </c>
      <c r="C249" s="24" t="s">
        <v>642</v>
      </c>
      <c r="D249" s="25">
        <v>2377625.7825000002</v>
      </c>
      <c r="E249" s="25">
        <v>1067010.2612000001</v>
      </c>
      <c r="F249" s="26">
        <f t="shared" si="3"/>
        <v>3444636.0437000003</v>
      </c>
    </row>
    <row r="250" spans="1:6" ht="15.6">
      <c r="A250" s="23">
        <v>245</v>
      </c>
      <c r="B250" s="24" t="s">
        <v>98</v>
      </c>
      <c r="C250" s="24" t="s">
        <v>644</v>
      </c>
      <c r="D250" s="25">
        <v>2267032.7527999999</v>
      </c>
      <c r="E250" s="25">
        <v>1017379.2813</v>
      </c>
      <c r="F250" s="26">
        <f t="shared" si="3"/>
        <v>3284412.0340999998</v>
      </c>
    </row>
    <row r="251" spans="1:6" ht="15.6">
      <c r="A251" s="23">
        <v>246</v>
      </c>
      <c r="B251" s="24" t="s">
        <v>98</v>
      </c>
      <c r="C251" s="24" t="s">
        <v>646</v>
      </c>
      <c r="D251" s="25">
        <v>2340834.3914999999</v>
      </c>
      <c r="E251" s="25">
        <v>1050499.3400999999</v>
      </c>
      <c r="F251" s="26">
        <f t="shared" si="3"/>
        <v>3391333.7315999996</v>
      </c>
    </row>
    <row r="252" spans="1:6" ht="15.6">
      <c r="A252" s="23">
        <v>247</v>
      </c>
      <c r="B252" s="24" t="s">
        <v>98</v>
      </c>
      <c r="C252" s="24" t="s">
        <v>648</v>
      </c>
      <c r="D252" s="25">
        <v>2479399.7810999998</v>
      </c>
      <c r="E252" s="25">
        <v>1112683.5129</v>
      </c>
      <c r="F252" s="26">
        <f t="shared" si="3"/>
        <v>3592083.2939999998</v>
      </c>
    </row>
    <row r="253" spans="1:6" ht="15.6">
      <c r="A253" s="23">
        <v>248</v>
      </c>
      <c r="B253" s="24" t="s">
        <v>98</v>
      </c>
      <c r="C253" s="24" t="s">
        <v>650</v>
      </c>
      <c r="D253" s="25">
        <v>2527520.6279000002</v>
      </c>
      <c r="E253" s="25">
        <v>1134278.7688</v>
      </c>
      <c r="F253" s="26">
        <f t="shared" si="3"/>
        <v>3661799.3967000004</v>
      </c>
    </row>
    <row r="254" spans="1:6" ht="15.6">
      <c r="A254" s="23">
        <v>249</v>
      </c>
      <c r="B254" s="24" t="s">
        <v>98</v>
      </c>
      <c r="C254" s="24" t="s">
        <v>652</v>
      </c>
      <c r="D254" s="25">
        <v>2082692.6921000001</v>
      </c>
      <c r="E254" s="25">
        <v>934652.74890000001</v>
      </c>
      <c r="F254" s="26">
        <f t="shared" si="3"/>
        <v>3017345.4410000001</v>
      </c>
    </row>
    <row r="255" spans="1:6" ht="15.6">
      <c r="A255" s="23">
        <v>250</v>
      </c>
      <c r="B255" s="24" t="s">
        <v>98</v>
      </c>
      <c r="C255" s="24" t="s">
        <v>654</v>
      </c>
      <c r="D255" s="25">
        <v>2565710.7892</v>
      </c>
      <c r="E255" s="25">
        <v>1151417.4179</v>
      </c>
      <c r="F255" s="26">
        <f t="shared" si="3"/>
        <v>3717128.2071000002</v>
      </c>
    </row>
    <row r="256" spans="1:6" ht="15.6">
      <c r="A256" s="23">
        <v>251</v>
      </c>
      <c r="B256" s="24" t="s">
        <v>98</v>
      </c>
      <c r="C256" s="24" t="s">
        <v>656</v>
      </c>
      <c r="D256" s="25">
        <v>2745208.5625</v>
      </c>
      <c r="E256" s="25">
        <v>1231970.8706</v>
      </c>
      <c r="F256" s="26">
        <f t="shared" si="3"/>
        <v>3977179.4331</v>
      </c>
    </row>
    <row r="257" spans="1:6" ht="15.6">
      <c r="A257" s="23">
        <v>252</v>
      </c>
      <c r="B257" s="24" t="s">
        <v>98</v>
      </c>
      <c r="C257" s="24" t="s">
        <v>658</v>
      </c>
      <c r="D257" s="25">
        <v>2397169.9268999998</v>
      </c>
      <c r="E257" s="25">
        <v>1075781.1126999999</v>
      </c>
      <c r="F257" s="26">
        <f t="shared" si="3"/>
        <v>3472951.0395999998</v>
      </c>
    </row>
    <row r="258" spans="1:6" ht="15.6">
      <c r="A258" s="23">
        <v>253</v>
      </c>
      <c r="B258" s="24" t="s">
        <v>98</v>
      </c>
      <c r="C258" s="24" t="s">
        <v>660</v>
      </c>
      <c r="D258" s="25">
        <v>2568962.8275000001</v>
      </c>
      <c r="E258" s="25">
        <v>1152876.8395</v>
      </c>
      <c r="F258" s="26">
        <f t="shared" si="3"/>
        <v>3721839.6670000004</v>
      </c>
    </row>
    <row r="259" spans="1:6" ht="15.6">
      <c r="A259" s="23">
        <v>254</v>
      </c>
      <c r="B259" s="24" t="s">
        <v>98</v>
      </c>
      <c r="C259" s="24" t="s">
        <v>662</v>
      </c>
      <c r="D259" s="25">
        <v>1802796.0904000001</v>
      </c>
      <c r="E259" s="25">
        <v>809043.1814</v>
      </c>
      <c r="F259" s="26">
        <f t="shared" si="3"/>
        <v>2611839.2718000002</v>
      </c>
    </row>
    <row r="260" spans="1:6" ht="31.2">
      <c r="A260" s="23">
        <v>255</v>
      </c>
      <c r="B260" s="24" t="s">
        <v>98</v>
      </c>
      <c r="C260" s="24" t="s">
        <v>664</v>
      </c>
      <c r="D260" s="25">
        <v>2284922.3928999999</v>
      </c>
      <c r="E260" s="25">
        <v>1025407.6385999999</v>
      </c>
      <c r="F260" s="26">
        <f t="shared" si="3"/>
        <v>3310330.0314999996</v>
      </c>
    </row>
    <row r="261" spans="1:6" ht="15.6">
      <c r="A261" s="23">
        <v>256</v>
      </c>
      <c r="B261" s="24" t="s">
        <v>98</v>
      </c>
      <c r="C261" s="24" t="s">
        <v>666</v>
      </c>
      <c r="D261" s="25">
        <v>2229712.1327999998</v>
      </c>
      <c r="E261" s="25">
        <v>1000630.8574</v>
      </c>
      <c r="F261" s="26">
        <f t="shared" si="3"/>
        <v>3230342.9901999999</v>
      </c>
    </row>
    <row r="262" spans="1:6" ht="15.6">
      <c r="A262" s="23">
        <v>257</v>
      </c>
      <c r="B262" s="24" t="s">
        <v>98</v>
      </c>
      <c r="C262" s="24" t="s">
        <v>668</v>
      </c>
      <c r="D262" s="25">
        <v>2391396.3390000002</v>
      </c>
      <c r="E262" s="25">
        <v>1073190.0919999999</v>
      </c>
      <c r="F262" s="26">
        <f t="shared" ref="F262:F325" si="4">D262+E262</f>
        <v>3464586.4309999999</v>
      </c>
    </row>
    <row r="263" spans="1:6" ht="15.6">
      <c r="A263" s="23">
        <v>258</v>
      </c>
      <c r="B263" s="24" t="s">
        <v>98</v>
      </c>
      <c r="C263" s="24" t="s">
        <v>670</v>
      </c>
      <c r="D263" s="25">
        <v>2324623.7623999999</v>
      </c>
      <c r="E263" s="25">
        <v>1043224.4747</v>
      </c>
      <c r="F263" s="26">
        <f t="shared" si="4"/>
        <v>3367848.2371</v>
      </c>
    </row>
    <row r="264" spans="1:6" ht="15.6">
      <c r="A264" s="23">
        <v>259</v>
      </c>
      <c r="B264" s="24" t="s">
        <v>99</v>
      </c>
      <c r="C264" s="24" t="s">
        <v>674</v>
      </c>
      <c r="D264" s="25">
        <v>2911991.5806999998</v>
      </c>
      <c r="E264" s="25">
        <v>1306818.3059</v>
      </c>
      <c r="F264" s="26">
        <f t="shared" si="4"/>
        <v>4218809.8865999999</v>
      </c>
    </row>
    <row r="265" spans="1:6" ht="15.6">
      <c r="A265" s="23">
        <v>260</v>
      </c>
      <c r="B265" s="24" t="s">
        <v>99</v>
      </c>
      <c r="C265" s="24" t="s">
        <v>676</v>
      </c>
      <c r="D265" s="25">
        <v>2453562.1831999999</v>
      </c>
      <c r="E265" s="25">
        <v>1101088.3400000001</v>
      </c>
      <c r="F265" s="26">
        <f t="shared" si="4"/>
        <v>3554650.5231999997</v>
      </c>
    </row>
    <row r="266" spans="1:6" ht="15.6">
      <c r="A266" s="23">
        <v>261</v>
      </c>
      <c r="B266" s="24" t="s">
        <v>99</v>
      </c>
      <c r="C266" s="24" t="s">
        <v>678</v>
      </c>
      <c r="D266" s="25">
        <v>3321156.4660999998</v>
      </c>
      <c r="E266" s="25">
        <v>1490439.7716000001</v>
      </c>
      <c r="F266" s="26">
        <f t="shared" si="4"/>
        <v>4811596.2377000004</v>
      </c>
    </row>
    <row r="267" spans="1:6" ht="15.6">
      <c r="A267" s="23">
        <v>262</v>
      </c>
      <c r="B267" s="24" t="s">
        <v>99</v>
      </c>
      <c r="C267" s="24" t="s">
        <v>680</v>
      </c>
      <c r="D267" s="25">
        <v>3122009.0781</v>
      </c>
      <c r="E267" s="25">
        <v>1401068.1354</v>
      </c>
      <c r="F267" s="26">
        <f t="shared" si="4"/>
        <v>4523077.2135000005</v>
      </c>
    </row>
    <row r="268" spans="1:6" ht="15.6">
      <c r="A268" s="23">
        <v>263</v>
      </c>
      <c r="B268" s="24" t="s">
        <v>99</v>
      </c>
      <c r="C268" s="24" t="s">
        <v>682</v>
      </c>
      <c r="D268" s="25">
        <v>3018623.2396</v>
      </c>
      <c r="E268" s="25">
        <v>1354671.5362</v>
      </c>
      <c r="F268" s="26">
        <f t="shared" si="4"/>
        <v>4373294.7757999999</v>
      </c>
    </row>
    <row r="269" spans="1:6" ht="15.6">
      <c r="A269" s="23">
        <v>264</v>
      </c>
      <c r="B269" s="24" t="s">
        <v>99</v>
      </c>
      <c r="C269" s="24" t="s">
        <v>684</v>
      </c>
      <c r="D269" s="25">
        <v>2902310.4955000002</v>
      </c>
      <c r="E269" s="25">
        <v>1302473.7124999999</v>
      </c>
      <c r="F269" s="26">
        <f t="shared" si="4"/>
        <v>4204784.2080000006</v>
      </c>
    </row>
    <row r="270" spans="1:6" ht="15.6">
      <c r="A270" s="23">
        <v>265</v>
      </c>
      <c r="B270" s="24" t="s">
        <v>99</v>
      </c>
      <c r="C270" s="24" t="s">
        <v>686</v>
      </c>
      <c r="D270" s="25">
        <v>2930422.0290999999</v>
      </c>
      <c r="E270" s="25">
        <v>1315089.3625</v>
      </c>
      <c r="F270" s="26">
        <f t="shared" si="4"/>
        <v>4245511.3915999997</v>
      </c>
    </row>
    <row r="271" spans="1:6" ht="15.6">
      <c r="A271" s="23">
        <v>266</v>
      </c>
      <c r="B271" s="24" t="s">
        <v>99</v>
      </c>
      <c r="C271" s="24" t="s">
        <v>688</v>
      </c>
      <c r="D271" s="25">
        <v>3171646.3934999998</v>
      </c>
      <c r="E271" s="25">
        <v>1423343.939</v>
      </c>
      <c r="F271" s="26">
        <f t="shared" si="4"/>
        <v>4594990.3324999996</v>
      </c>
    </row>
    <row r="272" spans="1:6" ht="15.6">
      <c r="A272" s="23">
        <v>267</v>
      </c>
      <c r="B272" s="24" t="s">
        <v>99</v>
      </c>
      <c r="C272" s="24" t="s">
        <v>690</v>
      </c>
      <c r="D272" s="25">
        <v>2885964.6121999999</v>
      </c>
      <c r="E272" s="25">
        <v>1295138.1488000001</v>
      </c>
      <c r="F272" s="26">
        <f t="shared" si="4"/>
        <v>4181102.7609999999</v>
      </c>
    </row>
    <row r="273" spans="1:6" ht="15.6">
      <c r="A273" s="23">
        <v>268</v>
      </c>
      <c r="B273" s="24" t="s">
        <v>99</v>
      </c>
      <c r="C273" s="24" t="s">
        <v>692</v>
      </c>
      <c r="D273" s="25">
        <v>2698860.3377999999</v>
      </c>
      <c r="E273" s="25">
        <v>1211171.1166000001</v>
      </c>
      <c r="F273" s="26">
        <f t="shared" si="4"/>
        <v>3910031.4544000002</v>
      </c>
    </row>
    <row r="274" spans="1:6" ht="15.6">
      <c r="A274" s="23">
        <v>269</v>
      </c>
      <c r="B274" s="24" t="s">
        <v>99</v>
      </c>
      <c r="C274" s="24" t="s">
        <v>694</v>
      </c>
      <c r="D274" s="25">
        <v>2825525.3569</v>
      </c>
      <c r="E274" s="25">
        <v>1268014.7445</v>
      </c>
      <c r="F274" s="26">
        <f t="shared" si="4"/>
        <v>4093540.1014</v>
      </c>
    </row>
    <row r="275" spans="1:6" ht="15.6">
      <c r="A275" s="23">
        <v>270</v>
      </c>
      <c r="B275" s="24" t="s">
        <v>99</v>
      </c>
      <c r="C275" s="24" t="s">
        <v>696</v>
      </c>
      <c r="D275" s="25">
        <v>2743387.0433</v>
      </c>
      <c r="E275" s="25">
        <v>1231153.425</v>
      </c>
      <c r="F275" s="26">
        <f t="shared" si="4"/>
        <v>3974540.4682999998</v>
      </c>
    </row>
    <row r="276" spans="1:6" ht="15.6">
      <c r="A276" s="23">
        <v>271</v>
      </c>
      <c r="B276" s="24" t="s">
        <v>99</v>
      </c>
      <c r="C276" s="24" t="s">
        <v>698</v>
      </c>
      <c r="D276" s="25">
        <v>3553045.1049000002</v>
      </c>
      <c r="E276" s="25">
        <v>1594504.7422</v>
      </c>
      <c r="F276" s="26">
        <f t="shared" si="4"/>
        <v>5147549.8470999999</v>
      </c>
    </row>
    <row r="277" spans="1:6" ht="15.6">
      <c r="A277" s="23">
        <v>272</v>
      </c>
      <c r="B277" s="24" t="s">
        <v>99</v>
      </c>
      <c r="C277" s="24" t="s">
        <v>699</v>
      </c>
      <c r="D277" s="25">
        <v>2437888.7132000001</v>
      </c>
      <c r="E277" s="25">
        <v>1094054.5360999999</v>
      </c>
      <c r="F277" s="26">
        <f t="shared" si="4"/>
        <v>3531943.2493000003</v>
      </c>
    </row>
    <row r="278" spans="1:6" ht="15.6">
      <c r="A278" s="23">
        <v>273</v>
      </c>
      <c r="B278" s="24" t="s">
        <v>99</v>
      </c>
      <c r="C278" s="24" t="s">
        <v>701</v>
      </c>
      <c r="D278" s="25">
        <v>2698348.5547000002</v>
      </c>
      <c r="E278" s="25">
        <v>1210941.4431</v>
      </c>
      <c r="F278" s="26">
        <f t="shared" si="4"/>
        <v>3909289.9978</v>
      </c>
    </row>
    <row r="279" spans="1:6" ht="15.6">
      <c r="A279" s="23">
        <v>274</v>
      </c>
      <c r="B279" s="24" t="s">
        <v>99</v>
      </c>
      <c r="C279" s="24" t="s">
        <v>703</v>
      </c>
      <c r="D279" s="25">
        <v>3063938.8050000002</v>
      </c>
      <c r="E279" s="25">
        <v>1375007.8622999999</v>
      </c>
      <c r="F279" s="26">
        <f t="shared" si="4"/>
        <v>4438946.6672999999</v>
      </c>
    </row>
    <row r="280" spans="1:6" ht="15.6">
      <c r="A280" s="23">
        <v>275</v>
      </c>
      <c r="B280" s="24" t="s">
        <v>99</v>
      </c>
      <c r="C280" s="24" t="s">
        <v>705</v>
      </c>
      <c r="D280" s="25">
        <v>2537364.7864999999</v>
      </c>
      <c r="E280" s="25">
        <v>1138696.5449000001</v>
      </c>
      <c r="F280" s="26">
        <f t="shared" si="4"/>
        <v>3676061.3314</v>
      </c>
    </row>
    <row r="281" spans="1:6" ht="15.6">
      <c r="A281" s="23">
        <v>276</v>
      </c>
      <c r="B281" s="24" t="s">
        <v>100</v>
      </c>
      <c r="C281" s="24" t="s">
        <v>710</v>
      </c>
      <c r="D281" s="25">
        <v>4048410.2001</v>
      </c>
      <c r="E281" s="25">
        <v>1816810.3899000001</v>
      </c>
      <c r="F281" s="26">
        <f t="shared" si="4"/>
        <v>5865220.5899999999</v>
      </c>
    </row>
    <row r="282" spans="1:6" ht="15.6">
      <c r="A282" s="23">
        <v>277</v>
      </c>
      <c r="B282" s="24" t="s">
        <v>100</v>
      </c>
      <c r="C282" s="24" t="s">
        <v>712</v>
      </c>
      <c r="D282" s="25">
        <v>2940087.0389999999</v>
      </c>
      <c r="E282" s="25">
        <v>1319426.7418</v>
      </c>
      <c r="F282" s="26">
        <f t="shared" si="4"/>
        <v>4259513.7807999998</v>
      </c>
    </row>
    <row r="283" spans="1:6" ht="15.6">
      <c r="A283" s="23">
        <v>278</v>
      </c>
      <c r="B283" s="24" t="s">
        <v>100</v>
      </c>
      <c r="C283" s="24" t="s">
        <v>714</v>
      </c>
      <c r="D283" s="25">
        <v>2959133.0085999998</v>
      </c>
      <c r="E283" s="25">
        <v>1327974.0267</v>
      </c>
      <c r="F283" s="26">
        <f t="shared" si="4"/>
        <v>4287107.0352999996</v>
      </c>
    </row>
    <row r="284" spans="1:6" ht="15.6">
      <c r="A284" s="23">
        <v>279</v>
      </c>
      <c r="B284" s="24" t="s">
        <v>100</v>
      </c>
      <c r="C284" s="24" t="s">
        <v>716</v>
      </c>
      <c r="D284" s="25">
        <v>3224374.7135999999</v>
      </c>
      <c r="E284" s="25">
        <v>1447006.8968</v>
      </c>
      <c r="F284" s="26">
        <f t="shared" si="4"/>
        <v>4671381.6103999997</v>
      </c>
    </row>
    <row r="285" spans="1:6" ht="15.6">
      <c r="A285" s="23">
        <v>280</v>
      </c>
      <c r="B285" s="24" t="s">
        <v>100</v>
      </c>
      <c r="C285" s="24" t="s">
        <v>718</v>
      </c>
      <c r="D285" s="25">
        <v>3136145.6902000001</v>
      </c>
      <c r="E285" s="25">
        <v>1407412.2415</v>
      </c>
      <c r="F285" s="26">
        <f t="shared" si="4"/>
        <v>4543557.9317000005</v>
      </c>
    </row>
    <row r="286" spans="1:6" ht="15.6">
      <c r="A286" s="23">
        <v>281</v>
      </c>
      <c r="B286" s="24" t="s">
        <v>100</v>
      </c>
      <c r="C286" s="24" t="s">
        <v>100</v>
      </c>
      <c r="D286" s="25">
        <v>3414864.2751000002</v>
      </c>
      <c r="E286" s="25">
        <v>1532493.1488000001</v>
      </c>
      <c r="F286" s="26">
        <f t="shared" si="4"/>
        <v>4947357.4239000008</v>
      </c>
    </row>
    <row r="287" spans="1:6" ht="15.6">
      <c r="A287" s="23">
        <v>282</v>
      </c>
      <c r="B287" s="24" t="s">
        <v>100</v>
      </c>
      <c r="C287" s="24" t="s">
        <v>721</v>
      </c>
      <c r="D287" s="25">
        <v>2677569.1497999998</v>
      </c>
      <c r="E287" s="25">
        <v>1201616.2420999999</v>
      </c>
      <c r="F287" s="26">
        <f t="shared" si="4"/>
        <v>3879185.3918999997</v>
      </c>
    </row>
    <row r="288" spans="1:6" ht="15.6">
      <c r="A288" s="23">
        <v>283</v>
      </c>
      <c r="B288" s="24" t="s">
        <v>100</v>
      </c>
      <c r="C288" s="24" t="s">
        <v>723</v>
      </c>
      <c r="D288" s="25">
        <v>2872186.1253999998</v>
      </c>
      <c r="E288" s="25">
        <v>1288954.7590999999</v>
      </c>
      <c r="F288" s="26">
        <f t="shared" si="4"/>
        <v>4161140.8844999997</v>
      </c>
    </row>
    <row r="289" spans="1:6" ht="15.6">
      <c r="A289" s="23">
        <v>284</v>
      </c>
      <c r="B289" s="24" t="s">
        <v>100</v>
      </c>
      <c r="C289" s="24" t="s">
        <v>725</v>
      </c>
      <c r="D289" s="25">
        <v>2618521.9111000001</v>
      </c>
      <c r="E289" s="25">
        <v>1175117.5348</v>
      </c>
      <c r="F289" s="26">
        <f t="shared" si="4"/>
        <v>3793639.4459000002</v>
      </c>
    </row>
    <row r="290" spans="1:6" ht="15.6">
      <c r="A290" s="23">
        <v>285</v>
      </c>
      <c r="B290" s="24" t="s">
        <v>100</v>
      </c>
      <c r="C290" s="24" t="s">
        <v>727</v>
      </c>
      <c r="D290" s="25">
        <v>2483336.5443000002</v>
      </c>
      <c r="E290" s="25">
        <v>1114450.2193</v>
      </c>
      <c r="F290" s="26">
        <f t="shared" si="4"/>
        <v>3597786.7636000002</v>
      </c>
    </row>
    <row r="291" spans="1:6" ht="15.6">
      <c r="A291" s="23">
        <v>286</v>
      </c>
      <c r="B291" s="24" t="s">
        <v>100</v>
      </c>
      <c r="C291" s="24" t="s">
        <v>729</v>
      </c>
      <c r="D291" s="25">
        <v>3389351.6419000002</v>
      </c>
      <c r="E291" s="25">
        <v>1521043.8107</v>
      </c>
      <c r="F291" s="26">
        <f t="shared" si="4"/>
        <v>4910395.4526000004</v>
      </c>
    </row>
    <row r="292" spans="1:6" ht="15.6">
      <c r="A292" s="23">
        <v>287</v>
      </c>
      <c r="B292" s="24" t="s">
        <v>101</v>
      </c>
      <c r="C292" s="24" t="s">
        <v>734</v>
      </c>
      <c r="D292" s="25">
        <v>2649443.2148000002</v>
      </c>
      <c r="E292" s="25">
        <v>1188994.1291</v>
      </c>
      <c r="F292" s="26">
        <f t="shared" si="4"/>
        <v>3838437.3439000002</v>
      </c>
    </row>
    <row r="293" spans="1:6" ht="15.6">
      <c r="A293" s="23">
        <v>288</v>
      </c>
      <c r="B293" s="24" t="s">
        <v>101</v>
      </c>
      <c r="C293" s="24" t="s">
        <v>736</v>
      </c>
      <c r="D293" s="25">
        <v>2493259.6140000001</v>
      </c>
      <c r="E293" s="25">
        <v>1118903.4084000001</v>
      </c>
      <c r="F293" s="26">
        <f t="shared" si="4"/>
        <v>3612163.0224000001</v>
      </c>
    </row>
    <row r="294" spans="1:6" ht="15.6">
      <c r="A294" s="23">
        <v>289</v>
      </c>
      <c r="B294" s="24" t="s">
        <v>101</v>
      </c>
      <c r="C294" s="24" t="s">
        <v>738</v>
      </c>
      <c r="D294" s="25">
        <v>2290531.6220999998</v>
      </c>
      <c r="E294" s="25">
        <v>1027924.8998</v>
      </c>
      <c r="F294" s="26">
        <f t="shared" si="4"/>
        <v>3318456.5219000001</v>
      </c>
    </row>
    <row r="295" spans="1:6" ht="15.6">
      <c r="A295" s="23">
        <v>290</v>
      </c>
      <c r="B295" s="24" t="s">
        <v>101</v>
      </c>
      <c r="C295" s="24" t="s">
        <v>740</v>
      </c>
      <c r="D295" s="25">
        <v>2436157.0747000002</v>
      </c>
      <c r="E295" s="25">
        <v>1093277.4264</v>
      </c>
      <c r="F295" s="26">
        <f t="shared" si="4"/>
        <v>3529434.5011</v>
      </c>
    </row>
    <row r="296" spans="1:6" ht="15.6">
      <c r="A296" s="23">
        <v>291</v>
      </c>
      <c r="B296" s="24" t="s">
        <v>101</v>
      </c>
      <c r="C296" s="24" t="s">
        <v>742</v>
      </c>
      <c r="D296" s="25">
        <v>2612306.6014999999</v>
      </c>
      <c r="E296" s="25">
        <v>1172328.2821</v>
      </c>
      <c r="F296" s="26">
        <f t="shared" si="4"/>
        <v>3784634.8835999998</v>
      </c>
    </row>
    <row r="297" spans="1:6" ht="15.6">
      <c r="A297" s="23">
        <v>292</v>
      </c>
      <c r="B297" s="24" t="s">
        <v>101</v>
      </c>
      <c r="C297" s="24" t="s">
        <v>744</v>
      </c>
      <c r="D297" s="25">
        <v>2621053.8402999998</v>
      </c>
      <c r="E297" s="25">
        <v>1176253.7919999999</v>
      </c>
      <c r="F297" s="26">
        <f t="shared" si="4"/>
        <v>3797307.6322999997</v>
      </c>
    </row>
    <row r="298" spans="1:6" ht="15.6">
      <c r="A298" s="23">
        <v>293</v>
      </c>
      <c r="B298" s="24" t="s">
        <v>101</v>
      </c>
      <c r="C298" s="24" t="s">
        <v>746</v>
      </c>
      <c r="D298" s="25">
        <v>2345981.4268999998</v>
      </c>
      <c r="E298" s="25">
        <v>1052809.1819</v>
      </c>
      <c r="F298" s="26">
        <f t="shared" si="4"/>
        <v>3398790.6087999996</v>
      </c>
    </row>
    <row r="299" spans="1:6" ht="15.6">
      <c r="A299" s="23">
        <v>294</v>
      </c>
      <c r="B299" s="24" t="s">
        <v>101</v>
      </c>
      <c r="C299" s="24" t="s">
        <v>748</v>
      </c>
      <c r="D299" s="25">
        <v>2484880.2061999999</v>
      </c>
      <c r="E299" s="25">
        <v>1115142.9705000001</v>
      </c>
      <c r="F299" s="26">
        <f t="shared" si="4"/>
        <v>3600023.1766999997</v>
      </c>
    </row>
    <row r="300" spans="1:6" ht="15.6">
      <c r="A300" s="23">
        <v>295</v>
      </c>
      <c r="B300" s="24" t="s">
        <v>101</v>
      </c>
      <c r="C300" s="24" t="s">
        <v>750</v>
      </c>
      <c r="D300" s="25">
        <v>2795691.2023999998</v>
      </c>
      <c r="E300" s="25">
        <v>1254626.0316000001</v>
      </c>
      <c r="F300" s="26">
        <f t="shared" si="4"/>
        <v>4050317.2340000002</v>
      </c>
    </row>
    <row r="301" spans="1:6" ht="15.6">
      <c r="A301" s="23">
        <v>296</v>
      </c>
      <c r="B301" s="24" t="s">
        <v>101</v>
      </c>
      <c r="C301" s="24" t="s">
        <v>752</v>
      </c>
      <c r="D301" s="25">
        <v>2470999.7489999998</v>
      </c>
      <c r="E301" s="25">
        <v>1108913.8193999999</v>
      </c>
      <c r="F301" s="26">
        <f t="shared" si="4"/>
        <v>3579913.5683999998</v>
      </c>
    </row>
    <row r="302" spans="1:6" ht="15.6">
      <c r="A302" s="23">
        <v>297</v>
      </c>
      <c r="B302" s="24" t="s">
        <v>101</v>
      </c>
      <c r="C302" s="24" t="s">
        <v>754</v>
      </c>
      <c r="D302" s="25">
        <v>3047874.4837000002</v>
      </c>
      <c r="E302" s="25">
        <v>1367798.6555999999</v>
      </c>
      <c r="F302" s="26">
        <f t="shared" si="4"/>
        <v>4415673.1392999999</v>
      </c>
    </row>
    <row r="303" spans="1:6" ht="15.6">
      <c r="A303" s="23">
        <v>298</v>
      </c>
      <c r="B303" s="24" t="s">
        <v>101</v>
      </c>
      <c r="C303" s="24" t="s">
        <v>756</v>
      </c>
      <c r="D303" s="25">
        <v>2588545.7267</v>
      </c>
      <c r="E303" s="25">
        <v>1161665.0830000001</v>
      </c>
      <c r="F303" s="26">
        <f t="shared" si="4"/>
        <v>3750210.8097000001</v>
      </c>
    </row>
    <row r="304" spans="1:6" ht="15.6">
      <c r="A304" s="23">
        <v>299</v>
      </c>
      <c r="B304" s="24" t="s">
        <v>101</v>
      </c>
      <c r="C304" s="24" t="s">
        <v>758</v>
      </c>
      <c r="D304" s="25">
        <v>2338425.1883</v>
      </c>
      <c r="E304" s="25">
        <v>1049418.1588000001</v>
      </c>
      <c r="F304" s="26">
        <f t="shared" si="4"/>
        <v>3387843.3470999999</v>
      </c>
    </row>
    <row r="305" spans="1:6" ht="15.6">
      <c r="A305" s="23">
        <v>300</v>
      </c>
      <c r="B305" s="24" t="s">
        <v>101</v>
      </c>
      <c r="C305" s="24" t="s">
        <v>760</v>
      </c>
      <c r="D305" s="25">
        <v>2275668.5964000002</v>
      </c>
      <c r="E305" s="25">
        <v>1021254.8002000001</v>
      </c>
      <c r="F305" s="26">
        <f t="shared" si="4"/>
        <v>3296923.3966000001</v>
      </c>
    </row>
    <row r="306" spans="1:6" ht="15.6">
      <c r="A306" s="23">
        <v>301</v>
      </c>
      <c r="B306" s="24" t="s">
        <v>101</v>
      </c>
      <c r="C306" s="24" t="s">
        <v>762</v>
      </c>
      <c r="D306" s="25">
        <v>2027259.9894999999</v>
      </c>
      <c r="E306" s="25">
        <v>909776.14170000004</v>
      </c>
      <c r="F306" s="26">
        <f t="shared" si="4"/>
        <v>2937036.1311999997</v>
      </c>
    </row>
    <row r="307" spans="1:6" ht="15.6">
      <c r="A307" s="23">
        <v>302</v>
      </c>
      <c r="B307" s="24" t="s">
        <v>101</v>
      </c>
      <c r="C307" s="24" t="s">
        <v>764</v>
      </c>
      <c r="D307" s="25">
        <v>2197523.3517</v>
      </c>
      <c r="E307" s="25">
        <v>986185.45550000004</v>
      </c>
      <c r="F307" s="26">
        <f t="shared" si="4"/>
        <v>3183708.8072000002</v>
      </c>
    </row>
    <row r="308" spans="1:6" ht="15.6">
      <c r="A308" s="23">
        <v>303</v>
      </c>
      <c r="B308" s="24" t="s">
        <v>101</v>
      </c>
      <c r="C308" s="24" t="s">
        <v>766</v>
      </c>
      <c r="D308" s="25">
        <v>2579813.5891</v>
      </c>
      <c r="E308" s="25">
        <v>1157746.3500999999</v>
      </c>
      <c r="F308" s="26">
        <f t="shared" si="4"/>
        <v>3737559.9391999999</v>
      </c>
    </row>
    <row r="309" spans="1:6" ht="15.6">
      <c r="A309" s="23">
        <v>304</v>
      </c>
      <c r="B309" s="24" t="s">
        <v>101</v>
      </c>
      <c r="C309" s="24" t="s">
        <v>768</v>
      </c>
      <c r="D309" s="25">
        <v>2792344.6417999999</v>
      </c>
      <c r="E309" s="25">
        <v>1253124.1912</v>
      </c>
      <c r="F309" s="26">
        <f t="shared" si="4"/>
        <v>4045468.8329999996</v>
      </c>
    </row>
    <row r="310" spans="1:6" ht="15.6">
      <c r="A310" s="23">
        <v>305</v>
      </c>
      <c r="B310" s="24" t="s">
        <v>101</v>
      </c>
      <c r="C310" s="24" t="s">
        <v>770</v>
      </c>
      <c r="D310" s="25">
        <v>2446502.5033999998</v>
      </c>
      <c r="E310" s="25">
        <v>1097920.1581999999</v>
      </c>
      <c r="F310" s="26">
        <f t="shared" si="4"/>
        <v>3544422.6615999998</v>
      </c>
    </row>
    <row r="311" spans="1:6" ht="15.6">
      <c r="A311" s="23">
        <v>306</v>
      </c>
      <c r="B311" s="24" t="s">
        <v>101</v>
      </c>
      <c r="C311" s="24" t="s">
        <v>772</v>
      </c>
      <c r="D311" s="25">
        <v>2173461.2165999999</v>
      </c>
      <c r="E311" s="25">
        <v>975387.05940000003</v>
      </c>
      <c r="F311" s="26">
        <f t="shared" si="4"/>
        <v>3148848.2760000001</v>
      </c>
    </row>
    <row r="312" spans="1:6" ht="15.6">
      <c r="A312" s="23">
        <v>307</v>
      </c>
      <c r="B312" s="24" t="s">
        <v>101</v>
      </c>
      <c r="C312" s="24" t="s">
        <v>774</v>
      </c>
      <c r="D312" s="25">
        <v>2390508.6789000002</v>
      </c>
      <c r="E312" s="25">
        <v>1072791.7356</v>
      </c>
      <c r="F312" s="26">
        <f t="shared" si="4"/>
        <v>3463300.4145</v>
      </c>
    </row>
    <row r="313" spans="1:6" ht="15.6">
      <c r="A313" s="23">
        <v>308</v>
      </c>
      <c r="B313" s="24" t="s">
        <v>101</v>
      </c>
      <c r="C313" s="24" t="s">
        <v>776</v>
      </c>
      <c r="D313" s="25">
        <v>2325446.4714000002</v>
      </c>
      <c r="E313" s="25">
        <v>1043593.6828</v>
      </c>
      <c r="F313" s="26">
        <f t="shared" si="4"/>
        <v>3369040.1542000002</v>
      </c>
    </row>
    <row r="314" spans="1:6" ht="15.6">
      <c r="A314" s="23">
        <v>309</v>
      </c>
      <c r="B314" s="24" t="s">
        <v>101</v>
      </c>
      <c r="C314" s="24" t="s">
        <v>778</v>
      </c>
      <c r="D314" s="25">
        <v>2249306.8358999998</v>
      </c>
      <c r="E314" s="25">
        <v>1009424.3981</v>
      </c>
      <c r="F314" s="26">
        <f t="shared" si="4"/>
        <v>3258731.2339999997</v>
      </c>
    </row>
    <row r="315" spans="1:6" ht="15.6">
      <c r="A315" s="23">
        <v>310</v>
      </c>
      <c r="B315" s="24" t="s">
        <v>101</v>
      </c>
      <c r="C315" s="24" t="s">
        <v>780</v>
      </c>
      <c r="D315" s="25">
        <v>2326878.3064000001</v>
      </c>
      <c r="E315" s="25">
        <v>1044236.2493</v>
      </c>
      <c r="F315" s="26">
        <f t="shared" si="4"/>
        <v>3371114.5557000004</v>
      </c>
    </row>
    <row r="316" spans="1:6" ht="15.6">
      <c r="A316" s="23">
        <v>311</v>
      </c>
      <c r="B316" s="24" t="s">
        <v>101</v>
      </c>
      <c r="C316" s="24" t="s">
        <v>782</v>
      </c>
      <c r="D316" s="25">
        <v>2348187.5723000001</v>
      </c>
      <c r="E316" s="25">
        <v>1053799.2367</v>
      </c>
      <c r="F316" s="26">
        <f t="shared" si="4"/>
        <v>3401986.8090000004</v>
      </c>
    </row>
    <row r="317" spans="1:6" ht="15.6">
      <c r="A317" s="23">
        <v>312</v>
      </c>
      <c r="B317" s="24" t="s">
        <v>101</v>
      </c>
      <c r="C317" s="24" t="s">
        <v>784</v>
      </c>
      <c r="D317" s="25">
        <v>2498072.4240000001</v>
      </c>
      <c r="E317" s="25">
        <v>1121063.2594999999</v>
      </c>
      <c r="F317" s="26">
        <f t="shared" si="4"/>
        <v>3619135.6835000003</v>
      </c>
    </row>
    <row r="318" spans="1:6" ht="15.6">
      <c r="A318" s="23">
        <v>313</v>
      </c>
      <c r="B318" s="24" t="s">
        <v>101</v>
      </c>
      <c r="C318" s="24" t="s">
        <v>786</v>
      </c>
      <c r="D318" s="25">
        <v>2234737.2420999999</v>
      </c>
      <c r="E318" s="25">
        <v>1002885.9823</v>
      </c>
      <c r="F318" s="26">
        <f t="shared" si="4"/>
        <v>3237623.2243999997</v>
      </c>
    </row>
    <row r="319" spans="1:6" ht="15.6">
      <c r="A319" s="23">
        <v>314</v>
      </c>
      <c r="B319" s="24" t="s">
        <v>102</v>
      </c>
      <c r="C319" s="24" t="s">
        <v>791</v>
      </c>
      <c r="D319" s="25">
        <v>2333687.3328999998</v>
      </c>
      <c r="E319" s="25">
        <v>1047291.9451</v>
      </c>
      <c r="F319" s="26">
        <f t="shared" si="4"/>
        <v>3380979.2779999999</v>
      </c>
    </row>
    <row r="320" spans="1:6" ht="15.6">
      <c r="A320" s="23">
        <v>315</v>
      </c>
      <c r="B320" s="24" t="s">
        <v>102</v>
      </c>
      <c r="C320" s="24" t="s">
        <v>793</v>
      </c>
      <c r="D320" s="25">
        <v>2760078.2252000002</v>
      </c>
      <c r="E320" s="25">
        <v>1238643.9487999999</v>
      </c>
      <c r="F320" s="26">
        <f t="shared" si="4"/>
        <v>3998722.1740000001</v>
      </c>
    </row>
    <row r="321" spans="1:6" ht="15.6">
      <c r="A321" s="23">
        <v>316</v>
      </c>
      <c r="B321" s="24" t="s">
        <v>102</v>
      </c>
      <c r="C321" s="24" t="s">
        <v>795</v>
      </c>
      <c r="D321" s="25">
        <v>3425332.3505000002</v>
      </c>
      <c r="E321" s="25">
        <v>1537190.9208</v>
      </c>
      <c r="F321" s="26">
        <f t="shared" si="4"/>
        <v>4962523.2713000001</v>
      </c>
    </row>
    <row r="322" spans="1:6" ht="15.6">
      <c r="A322" s="23">
        <v>317</v>
      </c>
      <c r="B322" s="24" t="s">
        <v>102</v>
      </c>
      <c r="C322" s="24" t="s">
        <v>797</v>
      </c>
      <c r="D322" s="25">
        <v>2590863.5074999998</v>
      </c>
      <c r="E322" s="25">
        <v>1162705.2365000001</v>
      </c>
      <c r="F322" s="26">
        <f t="shared" si="4"/>
        <v>3753568.7439999999</v>
      </c>
    </row>
    <row r="323" spans="1:6" ht="15.6">
      <c r="A323" s="23">
        <v>318</v>
      </c>
      <c r="B323" s="24" t="s">
        <v>102</v>
      </c>
      <c r="C323" s="24" t="s">
        <v>799</v>
      </c>
      <c r="D323" s="25">
        <v>2223186.9</v>
      </c>
      <c r="E323" s="25">
        <v>997702.52</v>
      </c>
      <c r="F323" s="26">
        <f t="shared" si="4"/>
        <v>3220889.42</v>
      </c>
    </row>
    <row r="324" spans="1:6" ht="15.6">
      <c r="A324" s="23">
        <v>319</v>
      </c>
      <c r="B324" s="24" t="s">
        <v>102</v>
      </c>
      <c r="C324" s="24" t="s">
        <v>801</v>
      </c>
      <c r="D324" s="25">
        <v>2180887.3108000001</v>
      </c>
      <c r="E324" s="25">
        <v>978719.67749999999</v>
      </c>
      <c r="F324" s="26">
        <f t="shared" si="4"/>
        <v>3159606.9883000003</v>
      </c>
    </row>
    <row r="325" spans="1:6" ht="15.6">
      <c r="A325" s="23">
        <v>320</v>
      </c>
      <c r="B325" s="24" t="s">
        <v>102</v>
      </c>
      <c r="C325" s="24" t="s">
        <v>803</v>
      </c>
      <c r="D325" s="25">
        <v>3061367.0482000001</v>
      </c>
      <c r="E325" s="25">
        <v>1373853.7316000001</v>
      </c>
      <c r="F325" s="26">
        <f t="shared" si="4"/>
        <v>4435220.7797999997</v>
      </c>
    </row>
    <row r="326" spans="1:6" ht="15.6">
      <c r="A326" s="23">
        <v>321</v>
      </c>
      <c r="B326" s="24" t="s">
        <v>102</v>
      </c>
      <c r="C326" s="24" t="s">
        <v>805</v>
      </c>
      <c r="D326" s="25">
        <v>2569310.4722000002</v>
      </c>
      <c r="E326" s="25">
        <v>1153032.8524</v>
      </c>
      <c r="F326" s="26">
        <f t="shared" ref="F326:F389" si="5">D326+E326</f>
        <v>3722343.3245999999</v>
      </c>
    </row>
    <row r="327" spans="1:6" ht="15.6">
      <c r="A327" s="23">
        <v>322</v>
      </c>
      <c r="B327" s="24" t="s">
        <v>102</v>
      </c>
      <c r="C327" s="24" t="s">
        <v>807</v>
      </c>
      <c r="D327" s="25">
        <v>2250545.4629000002</v>
      </c>
      <c r="E327" s="25">
        <v>1009980.2584</v>
      </c>
      <c r="F327" s="26">
        <f t="shared" si="5"/>
        <v>3260525.7213000003</v>
      </c>
    </row>
    <row r="328" spans="1:6" ht="15.6">
      <c r="A328" s="23">
        <v>323</v>
      </c>
      <c r="B328" s="24" t="s">
        <v>102</v>
      </c>
      <c r="C328" s="24" t="s">
        <v>809</v>
      </c>
      <c r="D328" s="25">
        <v>2377578.7796999998</v>
      </c>
      <c r="E328" s="25">
        <v>1066989.1677000001</v>
      </c>
      <c r="F328" s="26">
        <f t="shared" si="5"/>
        <v>3444567.9473999999</v>
      </c>
    </row>
    <row r="329" spans="1:6" ht="15.6">
      <c r="A329" s="23">
        <v>324</v>
      </c>
      <c r="B329" s="24" t="s">
        <v>102</v>
      </c>
      <c r="C329" s="24" t="s">
        <v>811</v>
      </c>
      <c r="D329" s="25">
        <v>3307350.0353000001</v>
      </c>
      <c r="E329" s="25">
        <v>1484243.8415000001</v>
      </c>
      <c r="F329" s="26">
        <f t="shared" si="5"/>
        <v>4791593.8768000007</v>
      </c>
    </row>
    <row r="330" spans="1:6" ht="15.6">
      <c r="A330" s="23">
        <v>325</v>
      </c>
      <c r="B330" s="24" t="s">
        <v>102</v>
      </c>
      <c r="C330" s="24" t="s">
        <v>813</v>
      </c>
      <c r="D330" s="25">
        <v>2445334.0509000001</v>
      </c>
      <c r="E330" s="25">
        <v>1097395.7901999999</v>
      </c>
      <c r="F330" s="26">
        <f t="shared" si="5"/>
        <v>3542729.8410999998</v>
      </c>
    </row>
    <row r="331" spans="1:6" ht="15.6">
      <c r="A331" s="23">
        <v>326</v>
      </c>
      <c r="B331" s="24" t="s">
        <v>102</v>
      </c>
      <c r="C331" s="24" t="s">
        <v>815</v>
      </c>
      <c r="D331" s="25">
        <v>2064260.5347</v>
      </c>
      <c r="E331" s="25">
        <v>926380.92520000006</v>
      </c>
      <c r="F331" s="26">
        <f t="shared" si="5"/>
        <v>2990641.4599000001</v>
      </c>
    </row>
    <row r="332" spans="1:6" ht="15.6">
      <c r="A332" s="23">
        <v>327</v>
      </c>
      <c r="B332" s="24" t="s">
        <v>102</v>
      </c>
      <c r="C332" s="24" t="s">
        <v>817</v>
      </c>
      <c r="D332" s="25">
        <v>2837260.2333999998</v>
      </c>
      <c r="E332" s="25">
        <v>1273281.0205000001</v>
      </c>
      <c r="F332" s="26">
        <f t="shared" si="5"/>
        <v>4110541.2538999999</v>
      </c>
    </row>
    <row r="333" spans="1:6" ht="15.6">
      <c r="A333" s="23">
        <v>328</v>
      </c>
      <c r="B333" s="24" t="s">
        <v>102</v>
      </c>
      <c r="C333" s="24" t="s">
        <v>819</v>
      </c>
      <c r="D333" s="25">
        <v>3191191.4145999998</v>
      </c>
      <c r="E333" s="25">
        <v>1432115.1839000001</v>
      </c>
      <c r="F333" s="26">
        <f t="shared" si="5"/>
        <v>4623306.5985000003</v>
      </c>
    </row>
    <row r="334" spans="1:6" ht="15.6">
      <c r="A334" s="23">
        <v>329</v>
      </c>
      <c r="B334" s="24" t="s">
        <v>102</v>
      </c>
      <c r="C334" s="24" t="s">
        <v>821</v>
      </c>
      <c r="D334" s="25">
        <v>2338836.0150000001</v>
      </c>
      <c r="E334" s="25">
        <v>1049602.5260000001</v>
      </c>
      <c r="F334" s="26">
        <f t="shared" si="5"/>
        <v>3388438.5410000002</v>
      </c>
    </row>
    <row r="335" spans="1:6" ht="15.6">
      <c r="A335" s="23">
        <v>330</v>
      </c>
      <c r="B335" s="24" t="s">
        <v>102</v>
      </c>
      <c r="C335" s="24" t="s">
        <v>823</v>
      </c>
      <c r="D335" s="25">
        <v>2474931.8565000002</v>
      </c>
      <c r="E335" s="25">
        <v>1110678.4365000001</v>
      </c>
      <c r="F335" s="26">
        <f t="shared" si="5"/>
        <v>3585610.2930000005</v>
      </c>
    </row>
    <row r="336" spans="1:6" ht="15.6">
      <c r="A336" s="23">
        <v>331</v>
      </c>
      <c r="B336" s="24" t="s">
        <v>102</v>
      </c>
      <c r="C336" s="24" t="s">
        <v>825</v>
      </c>
      <c r="D336" s="25">
        <v>2581310.6603000001</v>
      </c>
      <c r="E336" s="25">
        <v>1158418.1927</v>
      </c>
      <c r="F336" s="26">
        <f t="shared" si="5"/>
        <v>3739728.8530000001</v>
      </c>
    </row>
    <row r="337" spans="1:6" ht="15.6">
      <c r="A337" s="23">
        <v>332</v>
      </c>
      <c r="B337" s="24" t="s">
        <v>102</v>
      </c>
      <c r="C337" s="24" t="s">
        <v>827</v>
      </c>
      <c r="D337" s="25">
        <v>2666872.31</v>
      </c>
      <c r="E337" s="25">
        <v>1196815.8071000001</v>
      </c>
      <c r="F337" s="26">
        <f t="shared" si="5"/>
        <v>3863688.1171000004</v>
      </c>
    </row>
    <row r="338" spans="1:6" ht="15.6">
      <c r="A338" s="23">
        <v>333</v>
      </c>
      <c r="B338" s="24" t="s">
        <v>102</v>
      </c>
      <c r="C338" s="24" t="s">
        <v>829</v>
      </c>
      <c r="D338" s="25">
        <v>2689931.9155999999</v>
      </c>
      <c r="E338" s="25">
        <v>1207164.2967999999</v>
      </c>
      <c r="F338" s="26">
        <f t="shared" si="5"/>
        <v>3897096.2123999996</v>
      </c>
    </row>
    <row r="339" spans="1:6" ht="15.6">
      <c r="A339" s="23">
        <v>334</v>
      </c>
      <c r="B339" s="24" t="s">
        <v>102</v>
      </c>
      <c r="C339" s="24" t="s">
        <v>831</v>
      </c>
      <c r="D339" s="25">
        <v>2519926.8440999999</v>
      </c>
      <c r="E339" s="25">
        <v>1130870.8964</v>
      </c>
      <c r="F339" s="26">
        <f t="shared" si="5"/>
        <v>3650797.7404999998</v>
      </c>
    </row>
    <row r="340" spans="1:6" ht="15.6">
      <c r="A340" s="23">
        <v>335</v>
      </c>
      <c r="B340" s="24" t="s">
        <v>102</v>
      </c>
      <c r="C340" s="24" t="s">
        <v>833</v>
      </c>
      <c r="D340" s="25">
        <v>2311425.8764999998</v>
      </c>
      <c r="E340" s="25">
        <v>1037301.642</v>
      </c>
      <c r="F340" s="26">
        <f t="shared" si="5"/>
        <v>3348727.5184999998</v>
      </c>
    </row>
    <row r="341" spans="1:6" ht="15.6">
      <c r="A341" s="23">
        <v>336</v>
      </c>
      <c r="B341" s="24" t="s">
        <v>102</v>
      </c>
      <c r="C341" s="24" t="s">
        <v>835</v>
      </c>
      <c r="D341" s="25">
        <v>2836624.5931000002</v>
      </c>
      <c r="E341" s="25">
        <v>1272995.7633</v>
      </c>
      <c r="F341" s="26">
        <f t="shared" si="5"/>
        <v>4109620.3563999999</v>
      </c>
    </row>
    <row r="342" spans="1:6" ht="15.6">
      <c r="A342" s="23">
        <v>337</v>
      </c>
      <c r="B342" s="24" t="s">
        <v>102</v>
      </c>
      <c r="C342" s="24" t="s">
        <v>837</v>
      </c>
      <c r="D342" s="25">
        <v>2097707.8746000002</v>
      </c>
      <c r="E342" s="25">
        <v>941391.13210000005</v>
      </c>
      <c r="F342" s="26">
        <f t="shared" si="5"/>
        <v>3039099.0067000003</v>
      </c>
    </row>
    <row r="343" spans="1:6" ht="15.6">
      <c r="A343" s="23">
        <v>338</v>
      </c>
      <c r="B343" s="24" t="s">
        <v>102</v>
      </c>
      <c r="C343" s="24" t="s">
        <v>839</v>
      </c>
      <c r="D343" s="25">
        <v>2632873.8772</v>
      </c>
      <c r="E343" s="25">
        <v>1181558.2856000001</v>
      </c>
      <c r="F343" s="26">
        <f t="shared" si="5"/>
        <v>3814432.1628</v>
      </c>
    </row>
    <row r="344" spans="1:6" ht="15.6">
      <c r="A344" s="23">
        <v>339</v>
      </c>
      <c r="B344" s="24" t="s">
        <v>102</v>
      </c>
      <c r="C344" s="24" t="s">
        <v>841</v>
      </c>
      <c r="D344" s="25">
        <v>2394585.4473000001</v>
      </c>
      <c r="E344" s="25">
        <v>1074621.2723000001</v>
      </c>
      <c r="F344" s="26">
        <f t="shared" si="5"/>
        <v>3469206.7196000004</v>
      </c>
    </row>
    <row r="345" spans="1:6" ht="15.6">
      <c r="A345" s="23">
        <v>340</v>
      </c>
      <c r="B345" s="24" t="s">
        <v>102</v>
      </c>
      <c r="C345" s="24" t="s">
        <v>843</v>
      </c>
      <c r="D345" s="25">
        <v>2218881.8977000001</v>
      </c>
      <c r="E345" s="25">
        <v>995770.55839999998</v>
      </c>
      <c r="F345" s="26">
        <f t="shared" si="5"/>
        <v>3214652.4561000001</v>
      </c>
    </row>
    <row r="346" spans="1:6" ht="15.6">
      <c r="A346" s="23">
        <v>341</v>
      </c>
      <c r="B346" s="24" t="s">
        <v>103</v>
      </c>
      <c r="C346" s="24" t="s">
        <v>848</v>
      </c>
      <c r="D346" s="25">
        <v>4154386.6195999999</v>
      </c>
      <c r="E346" s="25">
        <v>1864369.5676</v>
      </c>
      <c r="F346" s="26">
        <f t="shared" si="5"/>
        <v>6018756.1871999996</v>
      </c>
    </row>
    <row r="347" spans="1:6" ht="15.6">
      <c r="A347" s="23">
        <v>342</v>
      </c>
      <c r="B347" s="24" t="s">
        <v>103</v>
      </c>
      <c r="C347" s="24" t="s">
        <v>850</v>
      </c>
      <c r="D347" s="25">
        <v>4224289.7391999997</v>
      </c>
      <c r="E347" s="25">
        <v>1895740.0829</v>
      </c>
      <c r="F347" s="26">
        <f t="shared" si="5"/>
        <v>6120029.8220999995</v>
      </c>
    </row>
    <row r="348" spans="1:6" ht="15.6">
      <c r="A348" s="23">
        <v>343</v>
      </c>
      <c r="B348" s="24" t="s">
        <v>103</v>
      </c>
      <c r="C348" s="24" t="s">
        <v>852</v>
      </c>
      <c r="D348" s="25">
        <v>3495937.1022999999</v>
      </c>
      <c r="E348" s="25">
        <v>1568876.3085</v>
      </c>
      <c r="F348" s="26">
        <f t="shared" si="5"/>
        <v>5064813.4107999997</v>
      </c>
    </row>
    <row r="349" spans="1:6" ht="15.6">
      <c r="A349" s="23">
        <v>344</v>
      </c>
      <c r="B349" s="24" t="s">
        <v>103</v>
      </c>
      <c r="C349" s="24" t="s">
        <v>854</v>
      </c>
      <c r="D349" s="25">
        <v>2691821.5556000001</v>
      </c>
      <c r="E349" s="25">
        <v>1208012.3130999999</v>
      </c>
      <c r="F349" s="26">
        <f t="shared" si="5"/>
        <v>3899833.8687</v>
      </c>
    </row>
    <row r="350" spans="1:6" ht="15.6">
      <c r="A350" s="23">
        <v>345</v>
      </c>
      <c r="B350" s="24" t="s">
        <v>103</v>
      </c>
      <c r="C350" s="24" t="s">
        <v>856</v>
      </c>
      <c r="D350" s="25">
        <v>4425233.1190999998</v>
      </c>
      <c r="E350" s="25">
        <v>1985917.7087000001</v>
      </c>
      <c r="F350" s="26">
        <f t="shared" si="5"/>
        <v>6411150.8278000001</v>
      </c>
    </row>
    <row r="351" spans="1:6" ht="15.6">
      <c r="A351" s="23">
        <v>346</v>
      </c>
      <c r="B351" s="24" t="s">
        <v>103</v>
      </c>
      <c r="C351" s="24" t="s">
        <v>858</v>
      </c>
      <c r="D351" s="25">
        <v>2964507.0117000001</v>
      </c>
      <c r="E351" s="25">
        <v>1330385.7250999999</v>
      </c>
      <c r="F351" s="26">
        <f t="shared" si="5"/>
        <v>4294892.7368000001</v>
      </c>
    </row>
    <row r="352" spans="1:6" ht="15.6">
      <c r="A352" s="23">
        <v>347</v>
      </c>
      <c r="B352" s="24" t="s">
        <v>103</v>
      </c>
      <c r="C352" s="24" t="s">
        <v>860</v>
      </c>
      <c r="D352" s="25">
        <v>2585044.2832999998</v>
      </c>
      <c r="E352" s="25">
        <v>1160093.7356</v>
      </c>
      <c r="F352" s="26">
        <f t="shared" si="5"/>
        <v>3745138.0188999996</v>
      </c>
    </row>
    <row r="353" spans="1:6" ht="15.6">
      <c r="A353" s="23">
        <v>348</v>
      </c>
      <c r="B353" s="24" t="s">
        <v>103</v>
      </c>
      <c r="C353" s="24" t="s">
        <v>862</v>
      </c>
      <c r="D353" s="25">
        <v>3444402.0161000001</v>
      </c>
      <c r="E353" s="25">
        <v>1545748.8398</v>
      </c>
      <c r="F353" s="26">
        <f t="shared" si="5"/>
        <v>4990150.8558999998</v>
      </c>
    </row>
    <row r="354" spans="1:6" ht="15.6">
      <c r="A354" s="23">
        <v>349</v>
      </c>
      <c r="B354" s="24" t="s">
        <v>103</v>
      </c>
      <c r="C354" s="24" t="s">
        <v>864</v>
      </c>
      <c r="D354" s="25">
        <v>3799533.7182999998</v>
      </c>
      <c r="E354" s="25">
        <v>1705121.7626</v>
      </c>
      <c r="F354" s="26">
        <f t="shared" si="5"/>
        <v>5504655.4808999998</v>
      </c>
    </row>
    <row r="355" spans="1:6" ht="15.6">
      <c r="A355" s="23">
        <v>350</v>
      </c>
      <c r="B355" s="24" t="s">
        <v>103</v>
      </c>
      <c r="C355" s="24" t="s">
        <v>866</v>
      </c>
      <c r="D355" s="25">
        <v>3589422.8958999999</v>
      </c>
      <c r="E355" s="25">
        <v>1610830.0515000001</v>
      </c>
      <c r="F355" s="26">
        <f t="shared" si="5"/>
        <v>5200252.9473999999</v>
      </c>
    </row>
    <row r="356" spans="1:6" ht="15.6">
      <c r="A356" s="23">
        <v>351</v>
      </c>
      <c r="B356" s="24" t="s">
        <v>103</v>
      </c>
      <c r="C356" s="24" t="s">
        <v>868</v>
      </c>
      <c r="D356" s="25">
        <v>3832270.4273000001</v>
      </c>
      <c r="E356" s="25">
        <v>1719813.0588</v>
      </c>
      <c r="F356" s="26">
        <f t="shared" si="5"/>
        <v>5552083.4861000003</v>
      </c>
    </row>
    <row r="357" spans="1:6" ht="15.6">
      <c r="A357" s="23">
        <v>352</v>
      </c>
      <c r="B357" s="24" t="s">
        <v>103</v>
      </c>
      <c r="C357" s="24" t="s">
        <v>870</v>
      </c>
      <c r="D357" s="25">
        <v>3311748.7127</v>
      </c>
      <c r="E357" s="25">
        <v>1486217.8417</v>
      </c>
      <c r="F357" s="26">
        <f t="shared" si="5"/>
        <v>4797966.5543999998</v>
      </c>
    </row>
    <row r="358" spans="1:6" ht="15.6">
      <c r="A358" s="23">
        <v>353</v>
      </c>
      <c r="B358" s="24" t="s">
        <v>103</v>
      </c>
      <c r="C358" s="24" t="s">
        <v>872</v>
      </c>
      <c r="D358" s="25">
        <v>2869192.1083</v>
      </c>
      <c r="E358" s="25">
        <v>1287611.1302</v>
      </c>
      <c r="F358" s="26">
        <f t="shared" si="5"/>
        <v>4156803.2385</v>
      </c>
    </row>
    <row r="359" spans="1:6" ht="15.6">
      <c r="A359" s="23">
        <v>354</v>
      </c>
      <c r="B359" s="24" t="s">
        <v>103</v>
      </c>
      <c r="C359" s="24" t="s">
        <v>874</v>
      </c>
      <c r="D359" s="25">
        <v>2954326.1143999998</v>
      </c>
      <c r="E359" s="25">
        <v>1325816.8304999999</v>
      </c>
      <c r="F359" s="26">
        <f t="shared" si="5"/>
        <v>4280142.9448999995</v>
      </c>
    </row>
    <row r="360" spans="1:6" ht="15.6">
      <c r="A360" s="23">
        <v>355</v>
      </c>
      <c r="B360" s="24" t="s">
        <v>103</v>
      </c>
      <c r="C360" s="24" t="s">
        <v>876</v>
      </c>
      <c r="D360" s="25">
        <v>3419921.6880000001</v>
      </c>
      <c r="E360" s="25">
        <v>1534762.7705999999</v>
      </c>
      <c r="F360" s="26">
        <f t="shared" si="5"/>
        <v>4954684.4585999995</v>
      </c>
    </row>
    <row r="361" spans="1:6" ht="15.6">
      <c r="A361" s="23">
        <v>356</v>
      </c>
      <c r="B361" s="24" t="s">
        <v>103</v>
      </c>
      <c r="C361" s="24" t="s">
        <v>878</v>
      </c>
      <c r="D361" s="25">
        <v>2652606.0122000002</v>
      </c>
      <c r="E361" s="25">
        <v>1190413.5019</v>
      </c>
      <c r="F361" s="26">
        <f t="shared" si="5"/>
        <v>3843019.5141000003</v>
      </c>
    </row>
    <row r="362" spans="1:6" ht="15.6">
      <c r="A362" s="23">
        <v>357</v>
      </c>
      <c r="B362" s="24" t="s">
        <v>103</v>
      </c>
      <c r="C362" s="24" t="s">
        <v>880</v>
      </c>
      <c r="D362" s="25">
        <v>3690897.1217999998</v>
      </c>
      <c r="E362" s="25">
        <v>1656368.7738000001</v>
      </c>
      <c r="F362" s="26">
        <f t="shared" si="5"/>
        <v>5347265.8956000004</v>
      </c>
    </row>
    <row r="363" spans="1:6" ht="15.6">
      <c r="A363" s="23">
        <v>358</v>
      </c>
      <c r="B363" s="24" t="s">
        <v>103</v>
      </c>
      <c r="C363" s="24" t="s">
        <v>882</v>
      </c>
      <c r="D363" s="25">
        <v>2482549.5148999998</v>
      </c>
      <c r="E363" s="25">
        <v>1114097.0231000001</v>
      </c>
      <c r="F363" s="26">
        <f t="shared" si="5"/>
        <v>3596646.5379999997</v>
      </c>
    </row>
    <row r="364" spans="1:6" ht="15.6">
      <c r="A364" s="23">
        <v>359</v>
      </c>
      <c r="B364" s="24" t="s">
        <v>103</v>
      </c>
      <c r="C364" s="24" t="s">
        <v>884</v>
      </c>
      <c r="D364" s="25">
        <v>3275720.9185000001</v>
      </c>
      <c r="E364" s="25">
        <v>1470049.601</v>
      </c>
      <c r="F364" s="26">
        <f t="shared" si="5"/>
        <v>4745770.5195000004</v>
      </c>
    </row>
    <row r="365" spans="1:6" ht="15.6">
      <c r="A365" s="23">
        <v>360</v>
      </c>
      <c r="B365" s="24" t="s">
        <v>103</v>
      </c>
      <c r="C365" s="24" t="s">
        <v>886</v>
      </c>
      <c r="D365" s="25">
        <v>2746453.0776999998</v>
      </c>
      <c r="E365" s="25">
        <v>1232529.3733000001</v>
      </c>
      <c r="F365" s="26">
        <f t="shared" si="5"/>
        <v>3978982.4509999999</v>
      </c>
    </row>
    <row r="366" spans="1:6" ht="15.6">
      <c r="A366" s="23">
        <v>361</v>
      </c>
      <c r="B366" s="24" t="s">
        <v>103</v>
      </c>
      <c r="C366" s="24" t="s">
        <v>888</v>
      </c>
      <c r="D366" s="25">
        <v>3500725.7758999998</v>
      </c>
      <c r="E366" s="25">
        <v>1571025.3278999999</v>
      </c>
      <c r="F366" s="26">
        <f t="shared" si="5"/>
        <v>5071751.1037999997</v>
      </c>
    </row>
    <row r="367" spans="1:6" ht="15.6">
      <c r="A367" s="23">
        <v>362</v>
      </c>
      <c r="B367" s="24" t="s">
        <v>103</v>
      </c>
      <c r="C367" s="24" t="s">
        <v>890</v>
      </c>
      <c r="D367" s="25">
        <v>3916606.3771000002</v>
      </c>
      <c r="E367" s="25">
        <v>1757660.6143</v>
      </c>
      <c r="F367" s="26">
        <f t="shared" si="5"/>
        <v>5674266.9913999997</v>
      </c>
    </row>
    <row r="368" spans="1:6" ht="15.6">
      <c r="A368" s="23">
        <v>363</v>
      </c>
      <c r="B368" s="24" t="s">
        <v>103</v>
      </c>
      <c r="C368" s="24" t="s">
        <v>892</v>
      </c>
      <c r="D368" s="25">
        <v>3999193.4961000001</v>
      </c>
      <c r="E368" s="25">
        <v>1794723.3447</v>
      </c>
      <c r="F368" s="26">
        <f t="shared" si="5"/>
        <v>5793916.8408000004</v>
      </c>
    </row>
    <row r="369" spans="1:6" ht="15.6">
      <c r="A369" s="23">
        <v>364</v>
      </c>
      <c r="B369" s="24" t="s">
        <v>104</v>
      </c>
      <c r="C369" s="24" t="s">
        <v>896</v>
      </c>
      <c r="D369" s="25">
        <v>2566362.9328000001</v>
      </c>
      <c r="E369" s="25">
        <v>1151710.0813</v>
      </c>
      <c r="F369" s="26">
        <f t="shared" si="5"/>
        <v>3718073.0141000003</v>
      </c>
    </row>
    <row r="370" spans="1:6" ht="15.6">
      <c r="A370" s="23">
        <v>365</v>
      </c>
      <c r="B370" s="24" t="s">
        <v>104</v>
      </c>
      <c r="C370" s="24" t="s">
        <v>898</v>
      </c>
      <c r="D370" s="25">
        <v>2628630.0959000001</v>
      </c>
      <c r="E370" s="25">
        <v>1179653.7982000001</v>
      </c>
      <c r="F370" s="26">
        <f t="shared" si="5"/>
        <v>3808283.8941000002</v>
      </c>
    </row>
    <row r="371" spans="1:6" ht="15.6">
      <c r="A371" s="23">
        <v>366</v>
      </c>
      <c r="B371" s="24" t="s">
        <v>104</v>
      </c>
      <c r="C371" s="24" t="s">
        <v>900</v>
      </c>
      <c r="D371" s="25">
        <v>2396792.7664999999</v>
      </c>
      <c r="E371" s="25">
        <v>1075611.8539</v>
      </c>
      <c r="F371" s="26">
        <f t="shared" si="5"/>
        <v>3472404.6203999999</v>
      </c>
    </row>
    <row r="372" spans="1:6" ht="15.6">
      <c r="A372" s="23">
        <v>367</v>
      </c>
      <c r="B372" s="24" t="s">
        <v>104</v>
      </c>
      <c r="C372" s="24" t="s">
        <v>902</v>
      </c>
      <c r="D372" s="25">
        <v>2600188.7968000001</v>
      </c>
      <c r="E372" s="25">
        <v>1166890.1588999999</v>
      </c>
      <c r="F372" s="26">
        <f t="shared" si="5"/>
        <v>3767078.9556999998</v>
      </c>
    </row>
    <row r="373" spans="1:6" ht="15.6">
      <c r="A373" s="23">
        <v>368</v>
      </c>
      <c r="B373" s="24" t="s">
        <v>104</v>
      </c>
      <c r="C373" s="24" t="s">
        <v>904</v>
      </c>
      <c r="D373" s="25">
        <v>3151514.4177999999</v>
      </c>
      <c r="E373" s="25">
        <v>1414309.2856999999</v>
      </c>
      <c r="F373" s="26">
        <f t="shared" si="5"/>
        <v>4565823.7034999998</v>
      </c>
    </row>
    <row r="374" spans="1:6" ht="15.6">
      <c r="A374" s="23">
        <v>369</v>
      </c>
      <c r="B374" s="24" t="s">
        <v>104</v>
      </c>
      <c r="C374" s="24" t="s">
        <v>906</v>
      </c>
      <c r="D374" s="25">
        <v>2510827.0395</v>
      </c>
      <c r="E374" s="25">
        <v>1126787.1651000001</v>
      </c>
      <c r="F374" s="26">
        <f t="shared" si="5"/>
        <v>3637614.2045999998</v>
      </c>
    </row>
    <row r="375" spans="1:6" ht="15.6">
      <c r="A375" s="23">
        <v>370</v>
      </c>
      <c r="B375" s="24" t="s">
        <v>104</v>
      </c>
      <c r="C375" s="24" t="s">
        <v>908</v>
      </c>
      <c r="D375" s="25">
        <v>4052747.9432000001</v>
      </c>
      <c r="E375" s="25">
        <v>1818757.0445999999</v>
      </c>
      <c r="F375" s="26">
        <f t="shared" si="5"/>
        <v>5871504.9878000002</v>
      </c>
    </row>
    <row r="376" spans="1:6" ht="15.6">
      <c r="A376" s="23">
        <v>371</v>
      </c>
      <c r="B376" s="24" t="s">
        <v>104</v>
      </c>
      <c r="C376" s="24" t="s">
        <v>910</v>
      </c>
      <c r="D376" s="25">
        <v>2761201.1531000002</v>
      </c>
      <c r="E376" s="25">
        <v>1239147.8866000001</v>
      </c>
      <c r="F376" s="26">
        <f t="shared" si="5"/>
        <v>4000349.0397000005</v>
      </c>
    </row>
    <row r="377" spans="1:6" ht="15.6">
      <c r="A377" s="23">
        <v>372</v>
      </c>
      <c r="B377" s="24" t="s">
        <v>104</v>
      </c>
      <c r="C377" s="24" t="s">
        <v>912</v>
      </c>
      <c r="D377" s="25">
        <v>2968184.0573</v>
      </c>
      <c r="E377" s="25">
        <v>1332035.8777000001</v>
      </c>
      <c r="F377" s="26">
        <f t="shared" si="5"/>
        <v>4300219.9350000005</v>
      </c>
    </row>
    <row r="378" spans="1:6" ht="15.6">
      <c r="A378" s="23">
        <v>373</v>
      </c>
      <c r="B378" s="24" t="s">
        <v>104</v>
      </c>
      <c r="C378" s="24" t="s">
        <v>914</v>
      </c>
      <c r="D378" s="25">
        <v>2988972.3774999999</v>
      </c>
      <c r="E378" s="25">
        <v>1341365.0796000001</v>
      </c>
      <c r="F378" s="26">
        <f t="shared" si="5"/>
        <v>4330337.4571000002</v>
      </c>
    </row>
    <row r="379" spans="1:6" ht="15.6">
      <c r="A379" s="23">
        <v>374</v>
      </c>
      <c r="B379" s="24" t="s">
        <v>104</v>
      </c>
      <c r="C379" s="24" t="s">
        <v>915</v>
      </c>
      <c r="D379" s="25">
        <v>2770364.3010999998</v>
      </c>
      <c r="E379" s="25">
        <v>1243260.0445999999</v>
      </c>
      <c r="F379" s="26">
        <f t="shared" si="5"/>
        <v>4013624.3456999995</v>
      </c>
    </row>
    <row r="380" spans="1:6" ht="15.6">
      <c r="A380" s="23">
        <v>375</v>
      </c>
      <c r="B380" s="24" t="s">
        <v>104</v>
      </c>
      <c r="C380" s="24" t="s">
        <v>917</v>
      </c>
      <c r="D380" s="25">
        <v>2714081.3330000001</v>
      </c>
      <c r="E380" s="25">
        <v>1218001.8626999999</v>
      </c>
      <c r="F380" s="26">
        <f t="shared" si="5"/>
        <v>3932083.1957</v>
      </c>
    </row>
    <row r="381" spans="1:6" ht="15.6">
      <c r="A381" s="23">
        <v>376</v>
      </c>
      <c r="B381" s="24" t="s">
        <v>104</v>
      </c>
      <c r="C381" s="24" t="s">
        <v>919</v>
      </c>
      <c r="D381" s="25">
        <v>2835831.2672000001</v>
      </c>
      <c r="E381" s="25">
        <v>1272639.7413999999</v>
      </c>
      <c r="F381" s="26">
        <f t="shared" si="5"/>
        <v>4108471.0086000003</v>
      </c>
    </row>
    <row r="382" spans="1:6" ht="15.6">
      <c r="A382" s="23">
        <v>377</v>
      </c>
      <c r="B382" s="24" t="s">
        <v>104</v>
      </c>
      <c r="C382" s="24" t="s">
        <v>921</v>
      </c>
      <c r="D382" s="25">
        <v>2529574.2157000001</v>
      </c>
      <c r="E382" s="25">
        <v>1135200.3602</v>
      </c>
      <c r="F382" s="26">
        <f t="shared" si="5"/>
        <v>3664774.5759000001</v>
      </c>
    </row>
    <row r="383" spans="1:6" ht="15.6">
      <c r="A383" s="23">
        <v>378</v>
      </c>
      <c r="B383" s="24" t="s">
        <v>104</v>
      </c>
      <c r="C383" s="24" t="s">
        <v>923</v>
      </c>
      <c r="D383" s="25">
        <v>2516374.2856000001</v>
      </c>
      <c r="E383" s="25">
        <v>1129276.6100999999</v>
      </c>
      <c r="F383" s="26">
        <f t="shared" si="5"/>
        <v>3645650.8957000002</v>
      </c>
    </row>
    <row r="384" spans="1:6" ht="15.6">
      <c r="A384" s="23">
        <v>379</v>
      </c>
      <c r="B384" s="24" t="s">
        <v>104</v>
      </c>
      <c r="C384" s="24" t="s">
        <v>925</v>
      </c>
      <c r="D384" s="25">
        <v>2719624.0101000001</v>
      </c>
      <c r="E384" s="25">
        <v>1220489.2572999999</v>
      </c>
      <c r="F384" s="26">
        <f t="shared" si="5"/>
        <v>3940113.2674000002</v>
      </c>
    </row>
    <row r="385" spans="1:6" ht="15.6">
      <c r="A385" s="23">
        <v>380</v>
      </c>
      <c r="B385" s="24" t="s">
        <v>104</v>
      </c>
      <c r="C385" s="24" t="s">
        <v>927</v>
      </c>
      <c r="D385" s="25">
        <v>3105622.0885000001</v>
      </c>
      <c r="E385" s="25">
        <v>1393714.1244000001</v>
      </c>
      <c r="F385" s="26">
        <f t="shared" si="5"/>
        <v>4499336.2128999997</v>
      </c>
    </row>
    <row r="386" spans="1:6" ht="15.6">
      <c r="A386" s="23">
        <v>381</v>
      </c>
      <c r="B386" s="24" t="s">
        <v>104</v>
      </c>
      <c r="C386" s="24" t="s">
        <v>929</v>
      </c>
      <c r="D386" s="25">
        <v>3733801.4561999999</v>
      </c>
      <c r="E386" s="25">
        <v>1675623.0086000001</v>
      </c>
      <c r="F386" s="26">
        <f t="shared" si="5"/>
        <v>5409424.4648000002</v>
      </c>
    </row>
    <row r="387" spans="1:6" ht="15.6">
      <c r="A387" s="23">
        <v>382</v>
      </c>
      <c r="B387" s="24" t="s">
        <v>104</v>
      </c>
      <c r="C387" s="24" t="s">
        <v>932</v>
      </c>
      <c r="D387" s="25">
        <v>2567080.7374</v>
      </c>
      <c r="E387" s="25">
        <v>1152032.2113999999</v>
      </c>
      <c r="F387" s="26">
        <f t="shared" si="5"/>
        <v>3719112.9487999999</v>
      </c>
    </row>
    <row r="388" spans="1:6" ht="15.6">
      <c r="A388" s="23">
        <v>383</v>
      </c>
      <c r="B388" s="24" t="s">
        <v>104</v>
      </c>
      <c r="C388" s="24" t="s">
        <v>934</v>
      </c>
      <c r="D388" s="25">
        <v>2473553.2623000001</v>
      </c>
      <c r="E388" s="25">
        <v>1110059.7629</v>
      </c>
      <c r="F388" s="26">
        <f t="shared" si="5"/>
        <v>3583613.0252</v>
      </c>
    </row>
    <row r="389" spans="1:6" ht="15.6">
      <c r="A389" s="23">
        <v>384</v>
      </c>
      <c r="B389" s="24" t="s">
        <v>104</v>
      </c>
      <c r="C389" s="24" t="s">
        <v>936</v>
      </c>
      <c r="D389" s="25">
        <v>3603992.6623</v>
      </c>
      <c r="E389" s="25">
        <v>1617368.5448</v>
      </c>
      <c r="F389" s="26">
        <f t="shared" si="5"/>
        <v>5221361.2071000002</v>
      </c>
    </row>
    <row r="390" spans="1:6" ht="15.6">
      <c r="A390" s="23">
        <v>385</v>
      </c>
      <c r="B390" s="24" t="s">
        <v>104</v>
      </c>
      <c r="C390" s="24" t="s">
        <v>938</v>
      </c>
      <c r="D390" s="25">
        <v>2398597.1392000001</v>
      </c>
      <c r="E390" s="25">
        <v>1076421.6046</v>
      </c>
      <c r="F390" s="26">
        <f t="shared" ref="F390:F453" si="6">D390+E390</f>
        <v>3475018.7438000003</v>
      </c>
    </row>
    <row r="391" spans="1:6" ht="15.6">
      <c r="A391" s="23">
        <v>386</v>
      </c>
      <c r="B391" s="24" t="s">
        <v>104</v>
      </c>
      <c r="C391" s="24" t="s">
        <v>940</v>
      </c>
      <c r="D391" s="25">
        <v>2420675.8574999999</v>
      </c>
      <c r="E391" s="25">
        <v>1086329.9002</v>
      </c>
      <c r="F391" s="26">
        <f t="shared" si="6"/>
        <v>3507005.7577</v>
      </c>
    </row>
    <row r="392" spans="1:6" ht="15.6">
      <c r="A392" s="23">
        <v>387</v>
      </c>
      <c r="B392" s="24" t="s">
        <v>104</v>
      </c>
      <c r="C392" s="24" t="s">
        <v>942</v>
      </c>
      <c r="D392" s="25">
        <v>3122963.1154</v>
      </c>
      <c r="E392" s="25">
        <v>1401496.28</v>
      </c>
      <c r="F392" s="26">
        <f t="shared" si="6"/>
        <v>4524459.3953999998</v>
      </c>
    </row>
    <row r="393" spans="1:6" ht="15.6">
      <c r="A393" s="23">
        <v>388</v>
      </c>
      <c r="B393" s="24" t="s">
        <v>104</v>
      </c>
      <c r="C393" s="24" t="s">
        <v>944</v>
      </c>
      <c r="D393" s="25">
        <v>3190975.8287</v>
      </c>
      <c r="E393" s="25">
        <v>1432018.4350999999</v>
      </c>
      <c r="F393" s="26">
        <f t="shared" si="6"/>
        <v>4622994.2637999998</v>
      </c>
    </row>
    <row r="394" spans="1:6" ht="15.6">
      <c r="A394" s="23">
        <v>389</v>
      </c>
      <c r="B394" s="24" t="s">
        <v>104</v>
      </c>
      <c r="C394" s="24" t="s">
        <v>131</v>
      </c>
      <c r="D394" s="25">
        <v>2446903.5282999999</v>
      </c>
      <c r="E394" s="25">
        <v>1098100.1266000001</v>
      </c>
      <c r="F394" s="26">
        <f t="shared" si="6"/>
        <v>3545003.6549</v>
      </c>
    </row>
    <row r="395" spans="1:6" ht="15.6">
      <c r="A395" s="23">
        <v>390</v>
      </c>
      <c r="B395" s="24" t="s">
        <v>104</v>
      </c>
      <c r="C395" s="24" t="s">
        <v>133</v>
      </c>
      <c r="D395" s="25">
        <v>2396335.0803</v>
      </c>
      <c r="E395" s="25">
        <v>1075406.4574</v>
      </c>
      <c r="F395" s="26">
        <f t="shared" si="6"/>
        <v>3471741.5377000002</v>
      </c>
    </row>
    <row r="396" spans="1:6" ht="15.6">
      <c r="A396" s="23">
        <v>391</v>
      </c>
      <c r="B396" s="24" t="s">
        <v>104</v>
      </c>
      <c r="C396" s="24" t="s">
        <v>135</v>
      </c>
      <c r="D396" s="25">
        <v>2398504.2966999998</v>
      </c>
      <c r="E396" s="25">
        <v>1076379.9395000001</v>
      </c>
      <c r="F396" s="26">
        <f t="shared" si="6"/>
        <v>3474884.2362000002</v>
      </c>
    </row>
    <row r="397" spans="1:6" ht="15.6">
      <c r="A397" s="23">
        <v>392</v>
      </c>
      <c r="B397" s="24" t="s">
        <v>104</v>
      </c>
      <c r="C397" s="24" t="s">
        <v>137</v>
      </c>
      <c r="D397" s="25">
        <v>2842625.6264999998</v>
      </c>
      <c r="E397" s="25">
        <v>1275688.855</v>
      </c>
      <c r="F397" s="26">
        <f t="shared" si="6"/>
        <v>4118314.4814999998</v>
      </c>
    </row>
    <row r="398" spans="1:6" ht="15.6">
      <c r="A398" s="23">
        <v>393</v>
      </c>
      <c r="B398" s="24" t="s">
        <v>104</v>
      </c>
      <c r="C398" s="24" t="s">
        <v>139</v>
      </c>
      <c r="D398" s="25">
        <v>2864863.4234000002</v>
      </c>
      <c r="E398" s="25">
        <v>1285668.5404999999</v>
      </c>
      <c r="F398" s="26">
        <f t="shared" si="6"/>
        <v>4150531.9638999999</v>
      </c>
    </row>
    <row r="399" spans="1:6" ht="15.6">
      <c r="A399" s="23">
        <v>394</v>
      </c>
      <c r="B399" s="24" t="s">
        <v>104</v>
      </c>
      <c r="C399" s="24" t="s">
        <v>110</v>
      </c>
      <c r="D399" s="25">
        <v>4953272.9363000002</v>
      </c>
      <c r="E399" s="25">
        <v>2222886.8346000002</v>
      </c>
      <c r="F399" s="26">
        <f t="shared" si="6"/>
        <v>7176159.7708999999</v>
      </c>
    </row>
    <row r="400" spans="1:6" ht="15.6">
      <c r="A400" s="23">
        <v>395</v>
      </c>
      <c r="B400" s="24" t="s">
        <v>104</v>
      </c>
      <c r="C400" s="24" t="s">
        <v>142</v>
      </c>
      <c r="D400" s="25">
        <v>2480985.0446000001</v>
      </c>
      <c r="E400" s="25">
        <v>1113394.9336999999</v>
      </c>
      <c r="F400" s="26">
        <f t="shared" si="6"/>
        <v>3594379.9783000001</v>
      </c>
    </row>
    <row r="401" spans="1:6" ht="15.6">
      <c r="A401" s="23">
        <v>396</v>
      </c>
      <c r="B401" s="24" t="s">
        <v>104</v>
      </c>
      <c r="C401" s="24" t="s">
        <v>144</v>
      </c>
      <c r="D401" s="25">
        <v>2455359.0696999999</v>
      </c>
      <c r="E401" s="25">
        <v>1101894.7311</v>
      </c>
      <c r="F401" s="26">
        <f t="shared" si="6"/>
        <v>3557253.8007999999</v>
      </c>
    </row>
    <row r="402" spans="1:6" ht="15.6">
      <c r="A402" s="23">
        <v>397</v>
      </c>
      <c r="B402" s="24" t="s">
        <v>104</v>
      </c>
      <c r="C402" s="24" t="s">
        <v>146</v>
      </c>
      <c r="D402" s="25">
        <v>2939126.9931000001</v>
      </c>
      <c r="E402" s="25">
        <v>1318995.9007000001</v>
      </c>
      <c r="F402" s="26">
        <f t="shared" si="6"/>
        <v>4258122.8937999997</v>
      </c>
    </row>
    <row r="403" spans="1:6" ht="15.6">
      <c r="A403" s="23">
        <v>398</v>
      </c>
      <c r="B403" s="24" t="s">
        <v>104</v>
      </c>
      <c r="C403" s="24" t="s">
        <v>148</v>
      </c>
      <c r="D403" s="25">
        <v>2425063.0597999999</v>
      </c>
      <c r="E403" s="25">
        <v>1088298.7507</v>
      </c>
      <c r="F403" s="26">
        <f t="shared" si="6"/>
        <v>3513361.8104999997</v>
      </c>
    </row>
    <row r="404" spans="1:6" ht="15.6">
      <c r="A404" s="23">
        <v>399</v>
      </c>
      <c r="B404" s="24" t="s">
        <v>104</v>
      </c>
      <c r="C404" s="24" t="s">
        <v>150</v>
      </c>
      <c r="D404" s="25">
        <v>3069360.6148999999</v>
      </c>
      <c r="E404" s="25">
        <v>1377441.0151</v>
      </c>
      <c r="F404" s="26">
        <f t="shared" si="6"/>
        <v>4446801.63</v>
      </c>
    </row>
    <row r="405" spans="1:6" ht="15.6">
      <c r="A405" s="23">
        <v>400</v>
      </c>
      <c r="B405" s="24" t="s">
        <v>104</v>
      </c>
      <c r="C405" s="24" t="s">
        <v>152</v>
      </c>
      <c r="D405" s="25">
        <v>2695390.6756000002</v>
      </c>
      <c r="E405" s="25">
        <v>1209614.0316999999</v>
      </c>
      <c r="F405" s="26">
        <f t="shared" si="6"/>
        <v>3905004.7072999999</v>
      </c>
    </row>
    <row r="406" spans="1:6" ht="15.6">
      <c r="A406" s="23">
        <v>401</v>
      </c>
      <c r="B406" s="24" t="s">
        <v>104</v>
      </c>
      <c r="C406" s="24" t="s">
        <v>154</v>
      </c>
      <c r="D406" s="25">
        <v>2802811.7847000002</v>
      </c>
      <c r="E406" s="25">
        <v>1257821.5447</v>
      </c>
      <c r="F406" s="26">
        <f t="shared" si="6"/>
        <v>4060633.3294000002</v>
      </c>
    </row>
    <row r="407" spans="1:6" ht="15.6">
      <c r="A407" s="23">
        <v>402</v>
      </c>
      <c r="B407" s="24" t="s">
        <v>104</v>
      </c>
      <c r="C407" s="24" t="s">
        <v>156</v>
      </c>
      <c r="D407" s="25">
        <v>2206523.4479</v>
      </c>
      <c r="E407" s="25">
        <v>990224.44059999997</v>
      </c>
      <c r="F407" s="26">
        <f t="shared" si="6"/>
        <v>3196747.8884999999</v>
      </c>
    </row>
    <row r="408" spans="1:6" ht="15.6">
      <c r="A408" s="23">
        <v>403</v>
      </c>
      <c r="B408" s="24" t="s">
        <v>104</v>
      </c>
      <c r="C408" s="24" t="s">
        <v>158</v>
      </c>
      <c r="D408" s="25">
        <v>2432770.4615000002</v>
      </c>
      <c r="E408" s="25">
        <v>1091757.6115999999</v>
      </c>
      <c r="F408" s="26">
        <f t="shared" si="6"/>
        <v>3524528.0731000002</v>
      </c>
    </row>
    <row r="409" spans="1:6" ht="15.6">
      <c r="A409" s="23">
        <v>404</v>
      </c>
      <c r="B409" s="24" t="s">
        <v>104</v>
      </c>
      <c r="C409" s="24" t="s">
        <v>160</v>
      </c>
      <c r="D409" s="25">
        <v>2999692.3766999999</v>
      </c>
      <c r="E409" s="25">
        <v>1346175.9079</v>
      </c>
      <c r="F409" s="26">
        <f t="shared" si="6"/>
        <v>4345868.2845999999</v>
      </c>
    </row>
    <row r="410" spans="1:6" ht="15.6">
      <c r="A410" s="23">
        <v>405</v>
      </c>
      <c r="B410" s="24" t="s">
        <v>104</v>
      </c>
      <c r="C410" s="24" t="s">
        <v>162</v>
      </c>
      <c r="D410" s="25">
        <v>3507155.3985000001</v>
      </c>
      <c r="E410" s="25">
        <v>1573910.7581</v>
      </c>
      <c r="F410" s="26">
        <f t="shared" si="6"/>
        <v>5081066.1566000003</v>
      </c>
    </row>
    <row r="411" spans="1:6" ht="15.6">
      <c r="A411" s="23">
        <v>406</v>
      </c>
      <c r="B411" s="24" t="s">
        <v>104</v>
      </c>
      <c r="C411" s="24" t="s">
        <v>164</v>
      </c>
      <c r="D411" s="25">
        <v>2288776.5279000001</v>
      </c>
      <c r="E411" s="25">
        <v>1027137.2639</v>
      </c>
      <c r="F411" s="26">
        <f t="shared" si="6"/>
        <v>3315913.7918000002</v>
      </c>
    </row>
    <row r="412" spans="1:6" ht="15.6">
      <c r="A412" s="23">
        <v>407</v>
      </c>
      <c r="B412" s="24" t="s">
        <v>104</v>
      </c>
      <c r="C412" s="24" t="s">
        <v>167</v>
      </c>
      <c r="D412" s="25">
        <v>2691282.5907999999</v>
      </c>
      <c r="E412" s="25">
        <v>1207770.4410999999</v>
      </c>
      <c r="F412" s="26">
        <f t="shared" si="6"/>
        <v>3899053.0318999998</v>
      </c>
    </row>
    <row r="413" spans="1:6" ht="15.6">
      <c r="A413" s="23">
        <v>408</v>
      </c>
      <c r="B413" s="24" t="s">
        <v>105</v>
      </c>
      <c r="C413" s="24" t="s">
        <v>171</v>
      </c>
      <c r="D413" s="25">
        <v>2734736.9405</v>
      </c>
      <c r="E413" s="25">
        <v>1227271.507</v>
      </c>
      <c r="F413" s="26">
        <f t="shared" si="6"/>
        <v>3962008.4474999998</v>
      </c>
    </row>
    <row r="414" spans="1:6" ht="15.6">
      <c r="A414" s="23">
        <v>409</v>
      </c>
      <c r="B414" s="24" t="s">
        <v>105</v>
      </c>
      <c r="C414" s="24" t="s">
        <v>173</v>
      </c>
      <c r="D414" s="25">
        <v>2817986.0885000001</v>
      </c>
      <c r="E414" s="25">
        <v>1264631.3370000001</v>
      </c>
      <c r="F414" s="26">
        <f t="shared" si="6"/>
        <v>4082617.4254999999</v>
      </c>
    </row>
    <row r="415" spans="1:6" ht="15.6">
      <c r="A415" s="23">
        <v>410</v>
      </c>
      <c r="B415" s="24" t="s">
        <v>105</v>
      </c>
      <c r="C415" s="24" t="s">
        <v>175</v>
      </c>
      <c r="D415" s="25">
        <v>3065702.6417999999</v>
      </c>
      <c r="E415" s="25">
        <v>1375799.4217000001</v>
      </c>
      <c r="F415" s="26">
        <f t="shared" si="6"/>
        <v>4441502.0635000002</v>
      </c>
    </row>
    <row r="416" spans="1:6" ht="15.6">
      <c r="A416" s="23">
        <v>411</v>
      </c>
      <c r="B416" s="24" t="s">
        <v>105</v>
      </c>
      <c r="C416" s="24" t="s">
        <v>177</v>
      </c>
      <c r="D416" s="25">
        <v>2874401.12</v>
      </c>
      <c r="E416" s="25">
        <v>1289948.7852</v>
      </c>
      <c r="F416" s="26">
        <f t="shared" si="6"/>
        <v>4164349.9051999999</v>
      </c>
    </row>
    <row r="417" spans="1:6" ht="15.6">
      <c r="A417" s="23">
        <v>412</v>
      </c>
      <c r="B417" s="24" t="s">
        <v>105</v>
      </c>
      <c r="C417" s="24" t="s">
        <v>179</v>
      </c>
      <c r="D417" s="25">
        <v>2688192.2322</v>
      </c>
      <c r="E417" s="25">
        <v>1206383.5767999999</v>
      </c>
      <c r="F417" s="26">
        <f t="shared" si="6"/>
        <v>3894575.8089999999</v>
      </c>
    </row>
    <row r="418" spans="1:6" ht="15.6">
      <c r="A418" s="23">
        <v>413</v>
      </c>
      <c r="B418" s="24" t="s">
        <v>105</v>
      </c>
      <c r="C418" s="24" t="s">
        <v>181</v>
      </c>
      <c r="D418" s="25">
        <v>2514493.9454999999</v>
      </c>
      <c r="E418" s="25">
        <v>1128432.7674</v>
      </c>
      <c r="F418" s="26">
        <f t="shared" si="6"/>
        <v>3642926.7128999997</v>
      </c>
    </row>
    <row r="419" spans="1:6" ht="15.6">
      <c r="A419" s="23">
        <v>414</v>
      </c>
      <c r="B419" s="24" t="s">
        <v>105</v>
      </c>
      <c r="C419" s="24" t="s">
        <v>183</v>
      </c>
      <c r="D419" s="25">
        <v>2522722.7083999999</v>
      </c>
      <c r="E419" s="25">
        <v>1132125.6002</v>
      </c>
      <c r="F419" s="26">
        <f t="shared" si="6"/>
        <v>3654848.3086000001</v>
      </c>
    </row>
    <row r="420" spans="1:6" ht="15.6">
      <c r="A420" s="23">
        <v>415</v>
      </c>
      <c r="B420" s="24" t="s">
        <v>105</v>
      </c>
      <c r="C420" s="24" t="s">
        <v>185</v>
      </c>
      <c r="D420" s="25">
        <v>2701078.8461000002</v>
      </c>
      <c r="E420" s="25">
        <v>1212166.7194999999</v>
      </c>
      <c r="F420" s="26">
        <f t="shared" si="6"/>
        <v>3913245.5656000003</v>
      </c>
    </row>
    <row r="421" spans="1:6" ht="15.6">
      <c r="A421" s="23">
        <v>416</v>
      </c>
      <c r="B421" s="24" t="s">
        <v>105</v>
      </c>
      <c r="C421" s="24" t="s">
        <v>187</v>
      </c>
      <c r="D421" s="25">
        <v>2533483.5355000002</v>
      </c>
      <c r="E421" s="25">
        <v>1136954.7507</v>
      </c>
      <c r="F421" s="26">
        <f t="shared" si="6"/>
        <v>3670438.2862</v>
      </c>
    </row>
    <row r="422" spans="1:6" ht="15.6">
      <c r="A422" s="23">
        <v>417</v>
      </c>
      <c r="B422" s="24" t="s">
        <v>105</v>
      </c>
      <c r="C422" s="24" t="s">
        <v>189</v>
      </c>
      <c r="D422" s="25">
        <v>3054604.7566999998</v>
      </c>
      <c r="E422" s="25">
        <v>1370819.0090999999</v>
      </c>
      <c r="F422" s="26">
        <f t="shared" si="6"/>
        <v>4425423.7657999992</v>
      </c>
    </row>
    <row r="423" spans="1:6" ht="15.6">
      <c r="A423" s="23">
        <v>418</v>
      </c>
      <c r="B423" s="24" t="s">
        <v>105</v>
      </c>
      <c r="C423" s="24" t="s">
        <v>191</v>
      </c>
      <c r="D423" s="25">
        <v>2521017.5597999999</v>
      </c>
      <c r="E423" s="25">
        <v>1131360.3784</v>
      </c>
      <c r="F423" s="26">
        <f t="shared" si="6"/>
        <v>3652377.9381999997</v>
      </c>
    </row>
    <row r="424" spans="1:6" ht="15.6">
      <c r="A424" s="23">
        <v>419</v>
      </c>
      <c r="B424" s="24" t="s">
        <v>105</v>
      </c>
      <c r="C424" s="24" t="s">
        <v>193</v>
      </c>
      <c r="D424" s="25">
        <v>2800023.4511000002</v>
      </c>
      <c r="E424" s="25">
        <v>1256570.2205000001</v>
      </c>
      <c r="F424" s="26">
        <f t="shared" si="6"/>
        <v>4056593.6716</v>
      </c>
    </row>
    <row r="425" spans="1:6" ht="15.6">
      <c r="A425" s="23">
        <v>420</v>
      </c>
      <c r="B425" s="24" t="s">
        <v>105</v>
      </c>
      <c r="C425" s="24" t="s">
        <v>195</v>
      </c>
      <c r="D425" s="25">
        <v>3051390.7872000001</v>
      </c>
      <c r="E425" s="25">
        <v>1369376.6717999999</v>
      </c>
      <c r="F425" s="26">
        <f t="shared" si="6"/>
        <v>4420767.4589999998</v>
      </c>
    </row>
    <row r="426" spans="1:6" ht="15.6">
      <c r="A426" s="23">
        <v>421</v>
      </c>
      <c r="B426" s="24" t="s">
        <v>105</v>
      </c>
      <c r="C426" s="24" t="s">
        <v>197</v>
      </c>
      <c r="D426" s="25">
        <v>3044256.0060999999</v>
      </c>
      <c r="E426" s="25">
        <v>1366174.7866</v>
      </c>
      <c r="F426" s="26">
        <f t="shared" si="6"/>
        <v>4410430.7927000001</v>
      </c>
    </row>
    <row r="427" spans="1:6" ht="15.6">
      <c r="A427" s="23">
        <v>422</v>
      </c>
      <c r="B427" s="24" t="s">
        <v>105</v>
      </c>
      <c r="C427" s="24" t="s">
        <v>199</v>
      </c>
      <c r="D427" s="25">
        <v>2658412.9726</v>
      </c>
      <c r="E427" s="25">
        <v>1193019.4990999999</v>
      </c>
      <c r="F427" s="26">
        <f t="shared" si="6"/>
        <v>3851432.4716999996</v>
      </c>
    </row>
    <row r="428" spans="1:6" ht="15.6">
      <c r="A428" s="23">
        <v>423</v>
      </c>
      <c r="B428" s="24" t="s">
        <v>105</v>
      </c>
      <c r="C428" s="24" t="s">
        <v>201</v>
      </c>
      <c r="D428" s="25">
        <v>2994902.3979000002</v>
      </c>
      <c r="E428" s="25">
        <v>1344026.3027999999</v>
      </c>
      <c r="F428" s="26">
        <f t="shared" si="6"/>
        <v>4338928.7006999999</v>
      </c>
    </row>
    <row r="429" spans="1:6" ht="15.6">
      <c r="A429" s="23">
        <v>424</v>
      </c>
      <c r="B429" s="24" t="s">
        <v>105</v>
      </c>
      <c r="C429" s="24" t="s">
        <v>203</v>
      </c>
      <c r="D429" s="25">
        <v>3091596.3457999998</v>
      </c>
      <c r="E429" s="25">
        <v>1387419.7734000001</v>
      </c>
      <c r="F429" s="26">
        <f t="shared" si="6"/>
        <v>4479016.1191999996</v>
      </c>
    </row>
    <row r="430" spans="1:6" ht="15.6">
      <c r="A430" s="23">
        <v>425</v>
      </c>
      <c r="B430" s="24" t="s">
        <v>105</v>
      </c>
      <c r="C430" s="24" t="s">
        <v>205</v>
      </c>
      <c r="D430" s="25">
        <v>2959507.6883999999</v>
      </c>
      <c r="E430" s="25">
        <v>1328142.1721999999</v>
      </c>
      <c r="F430" s="26">
        <f t="shared" si="6"/>
        <v>4287649.8606000002</v>
      </c>
    </row>
    <row r="431" spans="1:6" ht="15.6">
      <c r="A431" s="23">
        <v>426</v>
      </c>
      <c r="B431" s="24" t="s">
        <v>105</v>
      </c>
      <c r="C431" s="24" t="s">
        <v>207</v>
      </c>
      <c r="D431" s="25">
        <v>3245437.7415999998</v>
      </c>
      <c r="E431" s="25">
        <v>1456459.3796999999</v>
      </c>
      <c r="F431" s="26">
        <f t="shared" si="6"/>
        <v>4701897.1212999998</v>
      </c>
    </row>
    <row r="432" spans="1:6" ht="15.6">
      <c r="A432" s="23">
        <v>427</v>
      </c>
      <c r="B432" s="24" t="s">
        <v>105</v>
      </c>
      <c r="C432" s="24" t="s">
        <v>209</v>
      </c>
      <c r="D432" s="25">
        <v>2584415.0702</v>
      </c>
      <c r="E432" s="25">
        <v>1159811.3628</v>
      </c>
      <c r="F432" s="26">
        <f t="shared" si="6"/>
        <v>3744226.4330000002</v>
      </c>
    </row>
    <row r="433" spans="1:6" ht="15.6">
      <c r="A433" s="23">
        <v>428</v>
      </c>
      <c r="B433" s="24" t="s">
        <v>105</v>
      </c>
      <c r="C433" s="24" t="s">
        <v>105</v>
      </c>
      <c r="D433" s="25">
        <v>3559422.5813000002</v>
      </c>
      <c r="E433" s="25">
        <v>1597366.7707</v>
      </c>
      <c r="F433" s="26">
        <f t="shared" si="6"/>
        <v>5156789.352</v>
      </c>
    </row>
    <row r="434" spans="1:6" ht="15.6">
      <c r="A434" s="23">
        <v>429</v>
      </c>
      <c r="B434" s="24" t="s">
        <v>105</v>
      </c>
      <c r="C434" s="24" t="s">
        <v>213</v>
      </c>
      <c r="D434" s="25">
        <v>2504562.7193999998</v>
      </c>
      <c r="E434" s="25">
        <v>1123975.9179</v>
      </c>
      <c r="F434" s="26">
        <f t="shared" si="6"/>
        <v>3628538.6372999996</v>
      </c>
    </row>
    <row r="435" spans="1:6" ht="15.6">
      <c r="A435" s="23">
        <v>430</v>
      </c>
      <c r="B435" s="24" t="s">
        <v>105</v>
      </c>
      <c r="C435" s="24" t="s">
        <v>215</v>
      </c>
      <c r="D435" s="25">
        <v>2366147.8404999999</v>
      </c>
      <c r="E435" s="25">
        <v>1061859.29</v>
      </c>
      <c r="F435" s="26">
        <f t="shared" si="6"/>
        <v>3428007.1305</v>
      </c>
    </row>
    <row r="436" spans="1:6" ht="15.6">
      <c r="A436" s="23">
        <v>431</v>
      </c>
      <c r="B436" s="24" t="s">
        <v>105</v>
      </c>
      <c r="C436" s="24" t="s">
        <v>217</v>
      </c>
      <c r="D436" s="25">
        <v>2878383.3821</v>
      </c>
      <c r="E436" s="25">
        <v>1291735.9102</v>
      </c>
      <c r="F436" s="26">
        <f t="shared" si="6"/>
        <v>4170119.2922999999</v>
      </c>
    </row>
    <row r="437" spans="1:6" ht="15.6">
      <c r="A437" s="23">
        <v>432</v>
      </c>
      <c r="B437" s="24" t="s">
        <v>105</v>
      </c>
      <c r="C437" s="24" t="s">
        <v>219</v>
      </c>
      <c r="D437" s="25">
        <v>2864337.1099</v>
      </c>
      <c r="E437" s="25">
        <v>1285432.3461</v>
      </c>
      <c r="F437" s="26">
        <f t="shared" si="6"/>
        <v>4149769.4560000002</v>
      </c>
    </row>
    <row r="438" spans="1:6" ht="15.6">
      <c r="A438" s="23">
        <v>433</v>
      </c>
      <c r="B438" s="24" t="s">
        <v>105</v>
      </c>
      <c r="C438" s="24" t="s">
        <v>221</v>
      </c>
      <c r="D438" s="25">
        <v>2717029.5918000001</v>
      </c>
      <c r="E438" s="25">
        <v>1219324.9567</v>
      </c>
      <c r="F438" s="26">
        <f t="shared" si="6"/>
        <v>3936354.5485</v>
      </c>
    </row>
    <row r="439" spans="1:6" ht="15.6">
      <c r="A439" s="23">
        <v>434</v>
      </c>
      <c r="B439" s="24" t="s">
        <v>105</v>
      </c>
      <c r="C439" s="24" t="s">
        <v>223</v>
      </c>
      <c r="D439" s="25">
        <v>2774093.3894000002</v>
      </c>
      <c r="E439" s="25">
        <v>1244933.5525</v>
      </c>
      <c r="F439" s="26">
        <f t="shared" si="6"/>
        <v>4019026.9419</v>
      </c>
    </row>
    <row r="440" spans="1:6" ht="15.6">
      <c r="A440" s="23">
        <v>435</v>
      </c>
      <c r="B440" s="24" t="s">
        <v>105</v>
      </c>
      <c r="C440" s="24" t="s">
        <v>225</v>
      </c>
      <c r="D440" s="25">
        <v>2336659.3119000001</v>
      </c>
      <c r="E440" s="25">
        <v>1048625.6841</v>
      </c>
      <c r="F440" s="26">
        <f t="shared" si="6"/>
        <v>3385284.9960000003</v>
      </c>
    </row>
    <row r="441" spans="1:6" ht="15.6">
      <c r="A441" s="23">
        <v>436</v>
      </c>
      <c r="B441" s="24" t="s">
        <v>105</v>
      </c>
      <c r="C441" s="24" t="s">
        <v>227</v>
      </c>
      <c r="D441" s="25">
        <v>2795960.7012</v>
      </c>
      <c r="E441" s="25">
        <v>1254746.9749</v>
      </c>
      <c r="F441" s="26">
        <f t="shared" si="6"/>
        <v>4050707.6760999998</v>
      </c>
    </row>
    <row r="442" spans="1:6" ht="15.6">
      <c r="A442" s="23">
        <v>437</v>
      </c>
      <c r="B442" s="24" t="s">
        <v>105</v>
      </c>
      <c r="C442" s="24" t="s">
        <v>229</v>
      </c>
      <c r="D442" s="25">
        <v>2522124.8390000002</v>
      </c>
      <c r="E442" s="25">
        <v>1131857.2934999999</v>
      </c>
      <c r="F442" s="26">
        <f t="shared" si="6"/>
        <v>3653982.1325000003</v>
      </c>
    </row>
    <row r="443" spans="1:6" ht="15.6">
      <c r="A443" s="23">
        <v>438</v>
      </c>
      <c r="B443" s="24" t="s">
        <v>105</v>
      </c>
      <c r="C443" s="24" t="s">
        <v>231</v>
      </c>
      <c r="D443" s="25">
        <v>2613142.4257</v>
      </c>
      <c r="E443" s="25">
        <v>1172703.3761</v>
      </c>
      <c r="F443" s="26">
        <f t="shared" si="6"/>
        <v>3785845.8018</v>
      </c>
    </row>
    <row r="444" spans="1:6" ht="15.6">
      <c r="A444" s="23">
        <v>439</v>
      </c>
      <c r="B444" s="24" t="s">
        <v>105</v>
      </c>
      <c r="C444" s="24" t="s">
        <v>233</v>
      </c>
      <c r="D444" s="25">
        <v>2803848.179</v>
      </c>
      <c r="E444" s="25">
        <v>1258286.6487</v>
      </c>
      <c r="F444" s="26">
        <f t="shared" si="6"/>
        <v>4062134.8277000003</v>
      </c>
    </row>
    <row r="445" spans="1:6" ht="15.6">
      <c r="A445" s="23">
        <v>440</v>
      </c>
      <c r="B445" s="24" t="s">
        <v>105</v>
      </c>
      <c r="C445" s="24" t="s">
        <v>235</v>
      </c>
      <c r="D445" s="25">
        <v>2717457.0608999999</v>
      </c>
      <c r="E445" s="25">
        <v>1219516.7926</v>
      </c>
      <c r="F445" s="26">
        <f t="shared" si="6"/>
        <v>3936973.8535000002</v>
      </c>
    </row>
    <row r="446" spans="1:6" ht="15.6">
      <c r="A446" s="23">
        <v>441</v>
      </c>
      <c r="B446" s="24" t="s">
        <v>105</v>
      </c>
      <c r="C446" s="24" t="s">
        <v>237</v>
      </c>
      <c r="D446" s="25">
        <v>2663330.8809000002</v>
      </c>
      <c r="E446" s="25">
        <v>1195226.5153999999</v>
      </c>
      <c r="F446" s="26">
        <f t="shared" si="6"/>
        <v>3858557.3963000001</v>
      </c>
    </row>
    <row r="447" spans="1:6" ht="15.6">
      <c r="A447" s="23">
        <v>442</v>
      </c>
      <c r="B447" s="24" t="s">
        <v>106</v>
      </c>
      <c r="C447" s="24" t="s">
        <v>241</v>
      </c>
      <c r="D447" s="25">
        <v>2132432.7381000002</v>
      </c>
      <c r="E447" s="25">
        <v>956974.65500000003</v>
      </c>
      <c r="F447" s="26">
        <f t="shared" si="6"/>
        <v>3089407.3931</v>
      </c>
    </row>
    <row r="448" spans="1:6" ht="15.6">
      <c r="A448" s="23">
        <v>443</v>
      </c>
      <c r="B448" s="24" t="s">
        <v>106</v>
      </c>
      <c r="C448" s="24" t="s">
        <v>243</v>
      </c>
      <c r="D448" s="25">
        <v>3484310.6508999998</v>
      </c>
      <c r="E448" s="25">
        <v>1563658.6905</v>
      </c>
      <c r="F448" s="26">
        <f t="shared" si="6"/>
        <v>5047969.3413999993</v>
      </c>
    </row>
    <row r="449" spans="1:6" ht="15.6">
      <c r="A449" s="23">
        <v>444</v>
      </c>
      <c r="B449" s="24" t="s">
        <v>106</v>
      </c>
      <c r="C449" s="24" t="s">
        <v>245</v>
      </c>
      <c r="D449" s="25">
        <v>2934806.1310000001</v>
      </c>
      <c r="E449" s="25">
        <v>1317056.8217</v>
      </c>
      <c r="F449" s="26">
        <f t="shared" si="6"/>
        <v>4251862.9527000003</v>
      </c>
    </row>
    <row r="450" spans="1:6" ht="15.6">
      <c r="A450" s="23">
        <v>445</v>
      </c>
      <c r="B450" s="24" t="s">
        <v>106</v>
      </c>
      <c r="C450" s="24" t="s">
        <v>247</v>
      </c>
      <c r="D450" s="25">
        <v>2423176.7015999998</v>
      </c>
      <c r="E450" s="25">
        <v>1087452.2072999999</v>
      </c>
      <c r="F450" s="26">
        <f t="shared" si="6"/>
        <v>3510628.9088999997</v>
      </c>
    </row>
    <row r="451" spans="1:6" ht="15.6">
      <c r="A451" s="23">
        <v>446</v>
      </c>
      <c r="B451" s="24" t="s">
        <v>106</v>
      </c>
      <c r="C451" s="24" t="s">
        <v>249</v>
      </c>
      <c r="D451" s="25">
        <v>3227199.0052999998</v>
      </c>
      <c r="E451" s="25">
        <v>1448274.3578999999</v>
      </c>
      <c r="F451" s="26">
        <f t="shared" si="6"/>
        <v>4675473.3631999996</v>
      </c>
    </row>
    <row r="452" spans="1:6" ht="15.6">
      <c r="A452" s="23">
        <v>447</v>
      </c>
      <c r="B452" s="24" t="s">
        <v>106</v>
      </c>
      <c r="C452" s="24" t="s">
        <v>251</v>
      </c>
      <c r="D452" s="25">
        <v>3948282.7615999999</v>
      </c>
      <c r="E452" s="25">
        <v>1771876.0671999999</v>
      </c>
      <c r="F452" s="26">
        <f t="shared" si="6"/>
        <v>5720158.8288000003</v>
      </c>
    </row>
    <row r="453" spans="1:6" ht="15.6">
      <c r="A453" s="23">
        <v>448</v>
      </c>
      <c r="B453" s="24" t="s">
        <v>106</v>
      </c>
      <c r="C453" s="24" t="s">
        <v>253</v>
      </c>
      <c r="D453" s="25">
        <v>2689855.7842000001</v>
      </c>
      <c r="E453" s="25">
        <v>1207130.1311999999</v>
      </c>
      <c r="F453" s="26">
        <f t="shared" si="6"/>
        <v>3896985.9154000003</v>
      </c>
    </row>
    <row r="454" spans="1:6" ht="15.6">
      <c r="A454" s="23">
        <v>449</v>
      </c>
      <c r="B454" s="24" t="s">
        <v>106</v>
      </c>
      <c r="C454" s="24" t="s">
        <v>255</v>
      </c>
      <c r="D454" s="25">
        <v>2857581.1118000001</v>
      </c>
      <c r="E454" s="25">
        <v>1282400.4479</v>
      </c>
      <c r="F454" s="26">
        <f t="shared" ref="F454:F517" si="7">D454+E454</f>
        <v>4139981.5597000001</v>
      </c>
    </row>
    <row r="455" spans="1:6" ht="15.6">
      <c r="A455" s="23">
        <v>450</v>
      </c>
      <c r="B455" s="24" t="s">
        <v>106</v>
      </c>
      <c r="C455" s="24" t="s">
        <v>257</v>
      </c>
      <c r="D455" s="25">
        <v>3550012.7511999998</v>
      </c>
      <c r="E455" s="25">
        <v>1593143.9088000001</v>
      </c>
      <c r="F455" s="26">
        <f t="shared" si="7"/>
        <v>5143156.66</v>
      </c>
    </row>
    <row r="456" spans="1:6" ht="15.6">
      <c r="A456" s="23">
        <v>451</v>
      </c>
      <c r="B456" s="24" t="s">
        <v>106</v>
      </c>
      <c r="C456" s="24" t="s">
        <v>259</v>
      </c>
      <c r="D456" s="25">
        <v>2471900.0150000001</v>
      </c>
      <c r="E456" s="25">
        <v>1109317.8330000001</v>
      </c>
      <c r="F456" s="26">
        <f t="shared" si="7"/>
        <v>3581217.8480000002</v>
      </c>
    </row>
    <row r="457" spans="1:6" ht="15.6">
      <c r="A457" s="23">
        <v>452</v>
      </c>
      <c r="B457" s="24" t="s">
        <v>106</v>
      </c>
      <c r="C457" s="24" t="s">
        <v>261</v>
      </c>
      <c r="D457" s="25">
        <v>2610971.5446000001</v>
      </c>
      <c r="E457" s="25">
        <v>1171729.1469000001</v>
      </c>
      <c r="F457" s="26">
        <f t="shared" si="7"/>
        <v>3782700.6915000002</v>
      </c>
    </row>
    <row r="458" spans="1:6" ht="15.6">
      <c r="A458" s="23">
        <v>453</v>
      </c>
      <c r="B458" s="24" t="s">
        <v>106</v>
      </c>
      <c r="C458" s="24" t="s">
        <v>263</v>
      </c>
      <c r="D458" s="25">
        <v>2880469.1433000001</v>
      </c>
      <c r="E458" s="25">
        <v>1292671.94</v>
      </c>
      <c r="F458" s="26">
        <f t="shared" si="7"/>
        <v>4173141.0833000001</v>
      </c>
    </row>
    <row r="459" spans="1:6" ht="15.6">
      <c r="A459" s="23">
        <v>454</v>
      </c>
      <c r="B459" s="24" t="s">
        <v>106</v>
      </c>
      <c r="C459" s="24" t="s">
        <v>265</v>
      </c>
      <c r="D459" s="25">
        <v>2397179.5134999999</v>
      </c>
      <c r="E459" s="25">
        <v>1075785.4147999999</v>
      </c>
      <c r="F459" s="26">
        <f t="shared" si="7"/>
        <v>3472964.9282999998</v>
      </c>
    </row>
    <row r="460" spans="1:6" ht="15.6">
      <c r="A460" s="23">
        <v>455</v>
      </c>
      <c r="B460" s="24" t="s">
        <v>106</v>
      </c>
      <c r="C460" s="24" t="s">
        <v>267</v>
      </c>
      <c r="D460" s="25">
        <v>2750920.1546</v>
      </c>
      <c r="E460" s="25">
        <v>1234534.0693999999</v>
      </c>
      <c r="F460" s="26">
        <f t="shared" si="7"/>
        <v>3985454.2239999999</v>
      </c>
    </row>
    <row r="461" spans="1:6" ht="15.6">
      <c r="A461" s="23">
        <v>456</v>
      </c>
      <c r="B461" s="24" t="s">
        <v>106</v>
      </c>
      <c r="C461" s="24" t="s">
        <v>269</v>
      </c>
      <c r="D461" s="25">
        <v>3182554.14</v>
      </c>
      <c r="E461" s="25">
        <v>1428239.0227999999</v>
      </c>
      <c r="F461" s="26">
        <f t="shared" si="7"/>
        <v>4610793.1628</v>
      </c>
    </row>
    <row r="462" spans="1:6" ht="15.6">
      <c r="A462" s="23">
        <v>457</v>
      </c>
      <c r="B462" s="24" t="s">
        <v>106</v>
      </c>
      <c r="C462" s="24" t="s">
        <v>271</v>
      </c>
      <c r="D462" s="25">
        <v>2549842.6140000001</v>
      </c>
      <c r="E462" s="25">
        <v>1144296.236</v>
      </c>
      <c r="F462" s="26">
        <f t="shared" si="7"/>
        <v>3694138.85</v>
      </c>
    </row>
    <row r="463" spans="1:6" ht="15.6">
      <c r="A463" s="23">
        <v>458</v>
      </c>
      <c r="B463" s="24" t="s">
        <v>106</v>
      </c>
      <c r="C463" s="24" t="s">
        <v>273</v>
      </c>
      <c r="D463" s="25">
        <v>2512790.3807999999</v>
      </c>
      <c r="E463" s="25">
        <v>1127668.2564000001</v>
      </c>
      <c r="F463" s="26">
        <f t="shared" si="7"/>
        <v>3640458.6371999998</v>
      </c>
    </row>
    <row r="464" spans="1:6" ht="15.6">
      <c r="A464" s="23">
        <v>459</v>
      </c>
      <c r="B464" s="24" t="s">
        <v>106</v>
      </c>
      <c r="C464" s="24" t="s">
        <v>276</v>
      </c>
      <c r="D464" s="25">
        <v>2607646.452</v>
      </c>
      <c r="E464" s="25">
        <v>1170236.9406999999</v>
      </c>
      <c r="F464" s="26">
        <f t="shared" si="7"/>
        <v>3777883.3926999997</v>
      </c>
    </row>
    <row r="465" spans="1:6" ht="15.6">
      <c r="A465" s="23">
        <v>460</v>
      </c>
      <c r="B465" s="24" t="s">
        <v>106</v>
      </c>
      <c r="C465" s="24" t="s">
        <v>278</v>
      </c>
      <c r="D465" s="25">
        <v>3154903.3590000002</v>
      </c>
      <c r="E465" s="25">
        <v>1415830.1453</v>
      </c>
      <c r="F465" s="26">
        <f t="shared" si="7"/>
        <v>4570733.5043000001</v>
      </c>
    </row>
    <row r="466" spans="1:6" ht="15.6">
      <c r="A466" s="23">
        <v>461</v>
      </c>
      <c r="B466" s="24" t="s">
        <v>106</v>
      </c>
      <c r="C466" s="24" t="s">
        <v>280</v>
      </c>
      <c r="D466" s="25">
        <v>2424325.1198</v>
      </c>
      <c r="E466" s="25">
        <v>1087967.5844000001</v>
      </c>
      <c r="F466" s="26">
        <f t="shared" si="7"/>
        <v>3512292.7042</v>
      </c>
    </row>
    <row r="467" spans="1:6" ht="15.6">
      <c r="A467" s="23">
        <v>462</v>
      </c>
      <c r="B467" s="24" t="s">
        <v>106</v>
      </c>
      <c r="C467" s="24" t="s">
        <v>282</v>
      </c>
      <c r="D467" s="25">
        <v>2895729.9693</v>
      </c>
      <c r="E467" s="25">
        <v>1299520.561</v>
      </c>
      <c r="F467" s="26">
        <f t="shared" si="7"/>
        <v>4195250.5302999998</v>
      </c>
    </row>
    <row r="468" spans="1:6" ht="15.6">
      <c r="A468" s="23">
        <v>463</v>
      </c>
      <c r="B468" s="24" t="s">
        <v>107</v>
      </c>
      <c r="C468" s="24" t="s">
        <v>286</v>
      </c>
      <c r="D468" s="25">
        <v>3093055.3037</v>
      </c>
      <c r="E468" s="25">
        <v>1388074.5119</v>
      </c>
      <c r="F468" s="26">
        <f t="shared" si="7"/>
        <v>4481129.8156000003</v>
      </c>
    </row>
    <row r="469" spans="1:6" ht="15.6">
      <c r="A469" s="23">
        <v>464</v>
      </c>
      <c r="B469" s="24" t="s">
        <v>107</v>
      </c>
      <c r="C469" s="24" t="s">
        <v>288</v>
      </c>
      <c r="D469" s="25">
        <v>2734958.8838999998</v>
      </c>
      <c r="E469" s="25">
        <v>1227371.1088</v>
      </c>
      <c r="F469" s="26">
        <f t="shared" si="7"/>
        <v>3962329.9926999998</v>
      </c>
    </row>
    <row r="470" spans="1:6" ht="15.6">
      <c r="A470" s="23">
        <v>465</v>
      </c>
      <c r="B470" s="24" t="s">
        <v>107</v>
      </c>
      <c r="C470" s="24" t="s">
        <v>290</v>
      </c>
      <c r="D470" s="25">
        <v>3451650.6527999998</v>
      </c>
      <c r="E470" s="25">
        <v>1549001.8200999999</v>
      </c>
      <c r="F470" s="26">
        <f t="shared" si="7"/>
        <v>5000652.4728999995</v>
      </c>
    </row>
    <row r="471" spans="1:6" ht="15.6">
      <c r="A471" s="23">
        <v>466</v>
      </c>
      <c r="B471" s="24" t="s">
        <v>107</v>
      </c>
      <c r="C471" s="24" t="s">
        <v>292</v>
      </c>
      <c r="D471" s="25">
        <v>2732981.6360999998</v>
      </c>
      <c r="E471" s="25">
        <v>1226483.7767</v>
      </c>
      <c r="F471" s="26">
        <f t="shared" si="7"/>
        <v>3959465.4128</v>
      </c>
    </row>
    <row r="472" spans="1:6" ht="15.6">
      <c r="A472" s="23">
        <v>467</v>
      </c>
      <c r="B472" s="24" t="s">
        <v>107</v>
      </c>
      <c r="C472" s="24" t="s">
        <v>294</v>
      </c>
      <c r="D472" s="25">
        <v>3736834.7832999998</v>
      </c>
      <c r="E472" s="25">
        <v>1676984.2788</v>
      </c>
      <c r="F472" s="26">
        <f t="shared" si="7"/>
        <v>5413819.0620999997</v>
      </c>
    </row>
    <row r="473" spans="1:6" ht="15.6">
      <c r="A473" s="23">
        <v>468</v>
      </c>
      <c r="B473" s="24" t="s">
        <v>107</v>
      </c>
      <c r="C473" s="24" t="s">
        <v>296</v>
      </c>
      <c r="D473" s="25">
        <v>2905416.3923999998</v>
      </c>
      <c r="E473" s="25">
        <v>1303867.5499</v>
      </c>
      <c r="F473" s="26">
        <f t="shared" si="7"/>
        <v>4209283.9422999993</v>
      </c>
    </row>
    <row r="474" spans="1:6" ht="15.6">
      <c r="A474" s="23">
        <v>469</v>
      </c>
      <c r="B474" s="24" t="s">
        <v>107</v>
      </c>
      <c r="C474" s="24" t="s">
        <v>298</v>
      </c>
      <c r="D474" s="25">
        <v>2437908.2144999998</v>
      </c>
      <c r="E474" s="25">
        <v>1094063.2878</v>
      </c>
      <c r="F474" s="26">
        <f t="shared" si="7"/>
        <v>3531971.5022999998</v>
      </c>
    </row>
    <row r="475" spans="1:6" ht="15.6">
      <c r="A475" s="23">
        <v>470</v>
      </c>
      <c r="B475" s="24" t="s">
        <v>107</v>
      </c>
      <c r="C475" s="24" t="s">
        <v>300</v>
      </c>
      <c r="D475" s="25">
        <v>2856744.8590000002</v>
      </c>
      <c r="E475" s="25">
        <v>1282025.1616</v>
      </c>
      <c r="F475" s="26">
        <f t="shared" si="7"/>
        <v>4138770.0206000004</v>
      </c>
    </row>
    <row r="476" spans="1:6" ht="15.6">
      <c r="A476" s="23">
        <v>471</v>
      </c>
      <c r="B476" s="24" t="s">
        <v>107</v>
      </c>
      <c r="C476" s="24" t="s">
        <v>302</v>
      </c>
      <c r="D476" s="25">
        <v>2801620.7757000001</v>
      </c>
      <c r="E476" s="25">
        <v>1257287.054</v>
      </c>
      <c r="F476" s="26">
        <f t="shared" si="7"/>
        <v>4058907.8297000001</v>
      </c>
    </row>
    <row r="477" spans="1:6" ht="15.6">
      <c r="A477" s="23">
        <v>472</v>
      </c>
      <c r="B477" s="24" t="s">
        <v>107</v>
      </c>
      <c r="C477" s="24" t="s">
        <v>304</v>
      </c>
      <c r="D477" s="25">
        <v>2961948.7842999999</v>
      </c>
      <c r="E477" s="25">
        <v>1329237.6661</v>
      </c>
      <c r="F477" s="26">
        <f t="shared" si="7"/>
        <v>4291186.4504000004</v>
      </c>
    </row>
    <row r="478" spans="1:6" ht="15.6">
      <c r="A478" s="23">
        <v>473</v>
      </c>
      <c r="B478" s="24" t="s">
        <v>107</v>
      </c>
      <c r="C478" s="24" t="s">
        <v>107</v>
      </c>
      <c r="D478" s="25">
        <v>2607369.8158999998</v>
      </c>
      <c r="E478" s="25">
        <v>1170112.7943</v>
      </c>
      <c r="F478" s="26">
        <f t="shared" si="7"/>
        <v>3777482.6102</v>
      </c>
    </row>
    <row r="479" spans="1:6" ht="15.6">
      <c r="A479" s="23">
        <v>474</v>
      </c>
      <c r="B479" s="24" t="s">
        <v>107</v>
      </c>
      <c r="C479" s="24" t="s">
        <v>307</v>
      </c>
      <c r="D479" s="25">
        <v>3328848.0258999998</v>
      </c>
      <c r="E479" s="25">
        <v>1493891.5231000001</v>
      </c>
      <c r="F479" s="26">
        <f t="shared" si="7"/>
        <v>4822739.5489999996</v>
      </c>
    </row>
    <row r="480" spans="1:6" ht="15.6">
      <c r="A480" s="23">
        <v>475</v>
      </c>
      <c r="B480" s="24" t="s">
        <v>107</v>
      </c>
      <c r="C480" s="24" t="s">
        <v>309</v>
      </c>
      <c r="D480" s="25">
        <v>2197238.3678000001</v>
      </c>
      <c r="E480" s="25">
        <v>986057.56290000002</v>
      </c>
      <c r="F480" s="26">
        <f t="shared" si="7"/>
        <v>3183295.9307000004</v>
      </c>
    </row>
    <row r="481" spans="1:6" ht="15.6">
      <c r="A481" s="23">
        <v>476</v>
      </c>
      <c r="B481" s="24" t="s">
        <v>107</v>
      </c>
      <c r="C481" s="24" t="s">
        <v>311</v>
      </c>
      <c r="D481" s="25">
        <v>3194454.6697999998</v>
      </c>
      <c r="E481" s="25">
        <v>1433579.6392000001</v>
      </c>
      <c r="F481" s="26">
        <f t="shared" si="7"/>
        <v>4628034.3090000004</v>
      </c>
    </row>
    <row r="482" spans="1:6" ht="15.6">
      <c r="A482" s="23">
        <v>477</v>
      </c>
      <c r="B482" s="24" t="s">
        <v>107</v>
      </c>
      <c r="C482" s="24" t="s">
        <v>313</v>
      </c>
      <c r="D482" s="25">
        <v>2133130.2332000001</v>
      </c>
      <c r="E482" s="25">
        <v>957287.67079999996</v>
      </c>
      <c r="F482" s="26">
        <f t="shared" si="7"/>
        <v>3090417.9040000001</v>
      </c>
    </row>
    <row r="483" spans="1:6" ht="15.6">
      <c r="A483" s="23">
        <v>478</v>
      </c>
      <c r="B483" s="24" t="s">
        <v>107</v>
      </c>
      <c r="C483" s="24" t="s">
        <v>315</v>
      </c>
      <c r="D483" s="25">
        <v>3092552.6927999998</v>
      </c>
      <c r="E483" s="25">
        <v>1387848.9545</v>
      </c>
      <c r="F483" s="26">
        <f t="shared" si="7"/>
        <v>4480401.6472999994</v>
      </c>
    </row>
    <row r="484" spans="1:6" ht="15.6">
      <c r="A484" s="23">
        <v>479</v>
      </c>
      <c r="B484" s="24" t="s">
        <v>107</v>
      </c>
      <c r="C484" s="24" t="s">
        <v>317</v>
      </c>
      <c r="D484" s="25">
        <v>3867738.1808000002</v>
      </c>
      <c r="E484" s="25">
        <v>1735729.9693</v>
      </c>
      <c r="F484" s="26">
        <f t="shared" si="7"/>
        <v>5603468.1501000002</v>
      </c>
    </row>
    <row r="485" spans="1:6" ht="15.6">
      <c r="A485" s="23">
        <v>480</v>
      </c>
      <c r="B485" s="24" t="s">
        <v>107</v>
      </c>
      <c r="C485" s="24" t="s">
        <v>320</v>
      </c>
      <c r="D485" s="25">
        <v>2921598.5617999998</v>
      </c>
      <c r="E485" s="25">
        <v>1311129.6433999999</v>
      </c>
      <c r="F485" s="26">
        <f t="shared" si="7"/>
        <v>4232728.2051999997</v>
      </c>
    </row>
    <row r="486" spans="1:6" ht="15.6">
      <c r="A486" s="23">
        <v>481</v>
      </c>
      <c r="B486" s="24" t="s">
        <v>107</v>
      </c>
      <c r="C486" s="24" t="s">
        <v>321</v>
      </c>
      <c r="D486" s="25">
        <v>2766303.7481999998</v>
      </c>
      <c r="E486" s="25">
        <v>1241437.7849000001</v>
      </c>
      <c r="F486" s="26">
        <f t="shared" si="7"/>
        <v>4007741.5330999997</v>
      </c>
    </row>
    <row r="487" spans="1:6" ht="15.6">
      <c r="A487" s="23">
        <v>482</v>
      </c>
      <c r="B487" s="24" t="s">
        <v>107</v>
      </c>
      <c r="C487" s="24" t="s">
        <v>323</v>
      </c>
      <c r="D487" s="25">
        <v>2966146.4205</v>
      </c>
      <c r="E487" s="25">
        <v>1331121.4447999999</v>
      </c>
      <c r="F487" s="26">
        <f t="shared" si="7"/>
        <v>4297267.8652999997</v>
      </c>
    </row>
    <row r="488" spans="1:6" ht="15.6">
      <c r="A488" s="23">
        <v>483</v>
      </c>
      <c r="B488" s="24" t="s">
        <v>107</v>
      </c>
      <c r="C488" s="24" t="s">
        <v>325</v>
      </c>
      <c r="D488" s="25">
        <v>2902271.8319000001</v>
      </c>
      <c r="E488" s="25">
        <v>1302456.3614000001</v>
      </c>
      <c r="F488" s="26">
        <f t="shared" si="7"/>
        <v>4204728.1933000004</v>
      </c>
    </row>
    <row r="489" spans="1:6" ht="15.6">
      <c r="A489" s="23">
        <v>484</v>
      </c>
      <c r="B489" s="24" t="s">
        <v>108</v>
      </c>
      <c r="C489" s="24" t="s">
        <v>329</v>
      </c>
      <c r="D489" s="25">
        <v>2506554.3388</v>
      </c>
      <c r="E489" s="25">
        <v>1124869.6995999999</v>
      </c>
      <c r="F489" s="26">
        <f t="shared" si="7"/>
        <v>3631424.0384</v>
      </c>
    </row>
    <row r="490" spans="1:6" ht="15.6">
      <c r="A490" s="23">
        <v>485</v>
      </c>
      <c r="B490" s="24" t="s">
        <v>108</v>
      </c>
      <c r="C490" s="24" t="s">
        <v>331</v>
      </c>
      <c r="D490" s="25">
        <v>4121883.3015999999</v>
      </c>
      <c r="E490" s="25">
        <v>1849783.0107</v>
      </c>
      <c r="F490" s="26">
        <f t="shared" si="7"/>
        <v>5971666.3123000003</v>
      </c>
    </row>
    <row r="491" spans="1:6" ht="15.6">
      <c r="A491" s="23">
        <v>486</v>
      </c>
      <c r="B491" s="24" t="s">
        <v>108</v>
      </c>
      <c r="C491" s="24" t="s">
        <v>333</v>
      </c>
      <c r="D491" s="25">
        <v>3159164.8166</v>
      </c>
      <c r="E491" s="25">
        <v>1417742.5652000001</v>
      </c>
      <c r="F491" s="26">
        <f t="shared" si="7"/>
        <v>4576907.3817999996</v>
      </c>
    </row>
    <row r="492" spans="1:6" ht="15.6">
      <c r="A492" s="23">
        <v>487</v>
      </c>
      <c r="B492" s="24" t="s">
        <v>108</v>
      </c>
      <c r="C492" s="24" t="s">
        <v>98</v>
      </c>
      <c r="D492" s="25">
        <v>1923861.0933999999</v>
      </c>
      <c r="E492" s="25">
        <v>863373.68259999994</v>
      </c>
      <c r="F492" s="26">
        <f t="shared" si="7"/>
        <v>2787234.7759999996</v>
      </c>
    </row>
    <row r="493" spans="1:6" ht="15.6">
      <c r="A493" s="23">
        <v>488</v>
      </c>
      <c r="B493" s="24" t="s">
        <v>108</v>
      </c>
      <c r="C493" s="24" t="s">
        <v>336</v>
      </c>
      <c r="D493" s="25">
        <v>3338099.7677000002</v>
      </c>
      <c r="E493" s="25">
        <v>1498043.4394</v>
      </c>
      <c r="F493" s="26">
        <f t="shared" si="7"/>
        <v>4836143.2071000002</v>
      </c>
    </row>
    <row r="494" spans="1:6" ht="15.6">
      <c r="A494" s="23">
        <v>489</v>
      </c>
      <c r="B494" s="24" t="s">
        <v>108</v>
      </c>
      <c r="C494" s="24" t="s">
        <v>338</v>
      </c>
      <c r="D494" s="25">
        <v>2869054.2958</v>
      </c>
      <c r="E494" s="25">
        <v>1287549.2838000001</v>
      </c>
      <c r="F494" s="26">
        <f t="shared" si="7"/>
        <v>4156603.5795999998</v>
      </c>
    </row>
    <row r="495" spans="1:6" ht="15.6">
      <c r="A495" s="23">
        <v>490</v>
      </c>
      <c r="B495" s="24" t="s">
        <v>108</v>
      </c>
      <c r="C495" s="24" t="s">
        <v>340</v>
      </c>
      <c r="D495" s="25">
        <v>2899974.7215</v>
      </c>
      <c r="E495" s="25">
        <v>1301425.4841</v>
      </c>
      <c r="F495" s="26">
        <f t="shared" si="7"/>
        <v>4201400.2056</v>
      </c>
    </row>
    <row r="496" spans="1:6" ht="15.6">
      <c r="A496" s="23">
        <v>491</v>
      </c>
      <c r="B496" s="24" t="s">
        <v>108</v>
      </c>
      <c r="C496" s="24" t="s">
        <v>342</v>
      </c>
      <c r="D496" s="25">
        <v>3419706.4413999999</v>
      </c>
      <c r="E496" s="25">
        <v>1534666.1742</v>
      </c>
      <c r="F496" s="26">
        <f t="shared" si="7"/>
        <v>4954372.6156000001</v>
      </c>
    </row>
    <row r="497" spans="1:6" ht="15.6">
      <c r="A497" s="23">
        <v>492</v>
      </c>
      <c r="B497" s="24" t="s">
        <v>108</v>
      </c>
      <c r="C497" s="24" t="s">
        <v>344</v>
      </c>
      <c r="D497" s="25">
        <v>2472223.5575000001</v>
      </c>
      <c r="E497" s="25">
        <v>1109463.0294999999</v>
      </c>
      <c r="F497" s="26">
        <f t="shared" si="7"/>
        <v>3581686.5870000003</v>
      </c>
    </row>
    <row r="498" spans="1:6" ht="15.6">
      <c r="A498" s="23">
        <v>493</v>
      </c>
      <c r="B498" s="24" t="s">
        <v>108</v>
      </c>
      <c r="C498" s="24" t="s">
        <v>346</v>
      </c>
      <c r="D498" s="25">
        <v>3287629.8434000001</v>
      </c>
      <c r="E498" s="25">
        <v>1475393.9849</v>
      </c>
      <c r="F498" s="26">
        <f t="shared" si="7"/>
        <v>4763023.8283000002</v>
      </c>
    </row>
    <row r="499" spans="1:6" ht="15.6">
      <c r="A499" s="23">
        <v>494</v>
      </c>
      <c r="B499" s="24" t="s">
        <v>108</v>
      </c>
      <c r="C499" s="24" t="s">
        <v>348</v>
      </c>
      <c r="D499" s="25">
        <v>2606200.6815999998</v>
      </c>
      <c r="E499" s="25">
        <v>1169588.1203999999</v>
      </c>
      <c r="F499" s="26">
        <f t="shared" si="7"/>
        <v>3775788.8019999997</v>
      </c>
    </row>
    <row r="500" spans="1:6" ht="15.6">
      <c r="A500" s="23">
        <v>495</v>
      </c>
      <c r="B500" s="24" t="s">
        <v>108</v>
      </c>
      <c r="C500" s="24" t="s">
        <v>350</v>
      </c>
      <c r="D500" s="25">
        <v>2314912.9994000001</v>
      </c>
      <c r="E500" s="25">
        <v>1038866.5627</v>
      </c>
      <c r="F500" s="26">
        <f t="shared" si="7"/>
        <v>3353779.5621000002</v>
      </c>
    </row>
    <row r="501" spans="1:6" ht="15.6">
      <c r="A501" s="23">
        <v>496</v>
      </c>
      <c r="B501" s="24" t="s">
        <v>108</v>
      </c>
      <c r="C501" s="24" t="s">
        <v>352</v>
      </c>
      <c r="D501" s="25">
        <v>1936926.675</v>
      </c>
      <c r="E501" s="25">
        <v>869237.1409</v>
      </c>
      <c r="F501" s="26">
        <f t="shared" si="7"/>
        <v>2806163.8158999998</v>
      </c>
    </row>
    <row r="502" spans="1:6" ht="15.6">
      <c r="A502" s="23">
        <v>497</v>
      </c>
      <c r="B502" s="24" t="s">
        <v>108</v>
      </c>
      <c r="C502" s="24" t="s">
        <v>354</v>
      </c>
      <c r="D502" s="25">
        <v>1928713.1738</v>
      </c>
      <c r="E502" s="25">
        <v>865551.15720000002</v>
      </c>
      <c r="F502" s="26">
        <f t="shared" si="7"/>
        <v>2794264.3310000002</v>
      </c>
    </row>
    <row r="503" spans="1:6" ht="15.6">
      <c r="A503" s="23">
        <v>498</v>
      </c>
      <c r="B503" s="24" t="s">
        <v>108</v>
      </c>
      <c r="C503" s="24" t="s">
        <v>356</v>
      </c>
      <c r="D503" s="25">
        <v>2202269.5904999999</v>
      </c>
      <c r="E503" s="25">
        <v>988315.4314</v>
      </c>
      <c r="F503" s="26">
        <f t="shared" si="7"/>
        <v>3190585.0219000001</v>
      </c>
    </row>
    <row r="504" spans="1:6" ht="15.6">
      <c r="A504" s="23">
        <v>499</v>
      </c>
      <c r="B504" s="24" t="s">
        <v>108</v>
      </c>
      <c r="C504" s="24" t="s">
        <v>358</v>
      </c>
      <c r="D504" s="25">
        <v>2665508.2773000002</v>
      </c>
      <c r="E504" s="25">
        <v>1196203.6684000001</v>
      </c>
      <c r="F504" s="26">
        <f t="shared" si="7"/>
        <v>3861711.9457</v>
      </c>
    </row>
    <row r="505" spans="1:6" ht="15.6">
      <c r="A505" s="23">
        <v>500</v>
      </c>
      <c r="B505" s="24" t="s">
        <v>109</v>
      </c>
      <c r="C505" s="24" t="s">
        <v>363</v>
      </c>
      <c r="D505" s="25">
        <v>3740540.7474000002</v>
      </c>
      <c r="E505" s="25">
        <v>1678647.4092000001</v>
      </c>
      <c r="F505" s="26">
        <f t="shared" si="7"/>
        <v>5419188.1566000003</v>
      </c>
    </row>
    <row r="506" spans="1:6" ht="15.6">
      <c r="A506" s="23">
        <v>501</v>
      </c>
      <c r="B506" s="24" t="s">
        <v>109</v>
      </c>
      <c r="C506" s="24" t="s">
        <v>365</v>
      </c>
      <c r="D506" s="25">
        <v>4807970.7473999998</v>
      </c>
      <c r="E506" s="25">
        <v>2157679.3794</v>
      </c>
      <c r="F506" s="26">
        <f t="shared" si="7"/>
        <v>6965650.1267999997</v>
      </c>
    </row>
    <row r="507" spans="1:6" ht="15.6">
      <c r="A507" s="23">
        <v>502</v>
      </c>
      <c r="B507" s="24" t="s">
        <v>109</v>
      </c>
      <c r="C507" s="24" t="s">
        <v>367</v>
      </c>
      <c r="D507" s="25">
        <v>7753769.6896000002</v>
      </c>
      <c r="E507" s="25">
        <v>3479669.4596000002</v>
      </c>
      <c r="F507" s="26">
        <f t="shared" si="7"/>
        <v>11233439.1492</v>
      </c>
    </row>
    <row r="508" spans="1:6" ht="15.6">
      <c r="A508" s="23">
        <v>503</v>
      </c>
      <c r="B508" s="24" t="s">
        <v>109</v>
      </c>
      <c r="C508" s="24" t="s">
        <v>369</v>
      </c>
      <c r="D508" s="25">
        <v>3030510.5290000001</v>
      </c>
      <c r="E508" s="25">
        <v>1360006.2106999999</v>
      </c>
      <c r="F508" s="26">
        <f t="shared" si="7"/>
        <v>4390516.7396999998</v>
      </c>
    </row>
    <row r="509" spans="1:6" ht="15.6">
      <c r="A509" s="23">
        <v>504</v>
      </c>
      <c r="B509" s="24" t="s">
        <v>109</v>
      </c>
      <c r="C509" s="24" t="s">
        <v>371</v>
      </c>
      <c r="D509" s="25">
        <v>2547889.8034999999</v>
      </c>
      <c r="E509" s="25">
        <v>1143419.8707000001</v>
      </c>
      <c r="F509" s="26">
        <f t="shared" si="7"/>
        <v>3691309.6742000002</v>
      </c>
    </row>
    <row r="510" spans="1:6" ht="15.6">
      <c r="A510" s="23">
        <v>505</v>
      </c>
      <c r="B510" s="24" t="s">
        <v>109</v>
      </c>
      <c r="C510" s="24" t="s">
        <v>373</v>
      </c>
      <c r="D510" s="25">
        <v>2848446.8001000001</v>
      </c>
      <c r="E510" s="25">
        <v>1278301.2308</v>
      </c>
      <c r="F510" s="26">
        <f t="shared" si="7"/>
        <v>4126748.0309000001</v>
      </c>
    </row>
    <row r="511" spans="1:6" ht="15.6">
      <c r="A511" s="23">
        <v>506</v>
      </c>
      <c r="B511" s="24" t="s">
        <v>109</v>
      </c>
      <c r="C511" s="24" t="s">
        <v>375</v>
      </c>
      <c r="D511" s="25">
        <v>2615309.3418000001</v>
      </c>
      <c r="E511" s="25">
        <v>1173675.8259000001</v>
      </c>
      <c r="F511" s="26">
        <f t="shared" si="7"/>
        <v>3788985.1677000001</v>
      </c>
    </row>
    <row r="512" spans="1:6" ht="15.6">
      <c r="A512" s="23">
        <v>507</v>
      </c>
      <c r="B512" s="24" t="s">
        <v>109</v>
      </c>
      <c r="C512" s="24" t="s">
        <v>377</v>
      </c>
      <c r="D512" s="25">
        <v>3155092.4920000001</v>
      </c>
      <c r="E512" s="25">
        <v>1415915.0227000001</v>
      </c>
      <c r="F512" s="26">
        <f t="shared" si="7"/>
        <v>4571007.5147000002</v>
      </c>
    </row>
    <row r="513" spans="1:6" ht="15.6">
      <c r="A513" s="23">
        <v>508</v>
      </c>
      <c r="B513" s="24" t="s">
        <v>109</v>
      </c>
      <c r="C513" s="24" t="s">
        <v>380</v>
      </c>
      <c r="D513" s="25">
        <v>2106770.6475999998</v>
      </c>
      <c r="E513" s="25">
        <v>945458.24470000004</v>
      </c>
      <c r="F513" s="26">
        <f t="shared" si="7"/>
        <v>3052228.8922999999</v>
      </c>
    </row>
    <row r="514" spans="1:6" ht="15.6">
      <c r="A514" s="23">
        <v>509</v>
      </c>
      <c r="B514" s="24" t="s">
        <v>109</v>
      </c>
      <c r="C514" s="24" t="s">
        <v>382</v>
      </c>
      <c r="D514" s="25">
        <v>3592256.0693000001</v>
      </c>
      <c r="E514" s="25">
        <v>1612101.4983999999</v>
      </c>
      <c r="F514" s="26">
        <f t="shared" si="7"/>
        <v>5204357.5677000005</v>
      </c>
    </row>
    <row r="515" spans="1:6" ht="15.6">
      <c r="A515" s="23">
        <v>510</v>
      </c>
      <c r="B515" s="24" t="s">
        <v>109</v>
      </c>
      <c r="C515" s="24" t="s">
        <v>384</v>
      </c>
      <c r="D515" s="25">
        <v>3105327.6633000001</v>
      </c>
      <c r="E515" s="25">
        <v>1393581.9949</v>
      </c>
      <c r="F515" s="26">
        <f t="shared" si="7"/>
        <v>4498909.6582000004</v>
      </c>
    </row>
    <row r="516" spans="1:6" ht="15.6">
      <c r="A516" s="23">
        <v>511</v>
      </c>
      <c r="B516" s="24" t="s">
        <v>109</v>
      </c>
      <c r="C516" s="24" t="s">
        <v>386</v>
      </c>
      <c r="D516" s="25">
        <v>4269671.5152000003</v>
      </c>
      <c r="E516" s="25">
        <v>1916106.1224</v>
      </c>
      <c r="F516" s="26">
        <f t="shared" si="7"/>
        <v>6185777.6376</v>
      </c>
    </row>
    <row r="517" spans="1:6" ht="15.6">
      <c r="A517" s="23">
        <v>512</v>
      </c>
      <c r="B517" s="24" t="s">
        <v>109</v>
      </c>
      <c r="C517" s="24" t="s">
        <v>388</v>
      </c>
      <c r="D517" s="25">
        <v>4619508.6964999996</v>
      </c>
      <c r="E517" s="25">
        <v>2073103.0160000001</v>
      </c>
      <c r="F517" s="26">
        <f t="shared" si="7"/>
        <v>6692611.7124999994</v>
      </c>
    </row>
    <row r="518" spans="1:6" ht="15.6">
      <c r="A518" s="23">
        <v>513</v>
      </c>
      <c r="B518" s="24" t="s">
        <v>109</v>
      </c>
      <c r="C518" s="24" t="s">
        <v>390</v>
      </c>
      <c r="D518" s="25">
        <v>2486752.9578</v>
      </c>
      <c r="E518" s="25">
        <v>1115983.4077000001</v>
      </c>
      <c r="F518" s="26">
        <f t="shared" ref="F518:F581" si="8">D518+E518</f>
        <v>3602736.3655000003</v>
      </c>
    </row>
    <row r="519" spans="1:6" ht="15.6">
      <c r="A519" s="23">
        <v>514</v>
      </c>
      <c r="B519" s="24" t="s">
        <v>109</v>
      </c>
      <c r="C519" s="24" t="s">
        <v>392</v>
      </c>
      <c r="D519" s="25">
        <v>3000666.8215000001</v>
      </c>
      <c r="E519" s="25">
        <v>1346613.2106999999</v>
      </c>
      <c r="F519" s="26">
        <f t="shared" si="8"/>
        <v>4347280.0322000002</v>
      </c>
    </row>
    <row r="520" spans="1:6" ht="15.6">
      <c r="A520" s="23">
        <v>515</v>
      </c>
      <c r="B520" s="24" t="s">
        <v>109</v>
      </c>
      <c r="C520" s="24" t="s">
        <v>394</v>
      </c>
      <c r="D520" s="25">
        <v>4492223.6715000002</v>
      </c>
      <c r="E520" s="25">
        <v>2015981.1473000001</v>
      </c>
      <c r="F520" s="26">
        <f t="shared" si="8"/>
        <v>6508204.8188000005</v>
      </c>
    </row>
    <row r="521" spans="1:6" ht="15.6">
      <c r="A521" s="23">
        <v>516</v>
      </c>
      <c r="B521" s="24" t="s">
        <v>109</v>
      </c>
      <c r="C521" s="24" t="s">
        <v>396</v>
      </c>
      <c r="D521" s="25">
        <v>4358889.9985999996</v>
      </c>
      <c r="E521" s="25">
        <v>1956144.8189000001</v>
      </c>
      <c r="F521" s="26">
        <f t="shared" si="8"/>
        <v>6315034.8174999999</v>
      </c>
    </row>
    <row r="522" spans="1:6" ht="15.6">
      <c r="A522" s="23">
        <v>517</v>
      </c>
      <c r="B522" s="24" t="s">
        <v>109</v>
      </c>
      <c r="C522" s="24" t="s">
        <v>398</v>
      </c>
      <c r="D522" s="25">
        <v>4450791.2147000004</v>
      </c>
      <c r="E522" s="25">
        <v>1997387.449</v>
      </c>
      <c r="F522" s="26">
        <f t="shared" si="8"/>
        <v>6448178.6637000004</v>
      </c>
    </row>
    <row r="523" spans="1:6" ht="15.6">
      <c r="A523" s="23">
        <v>518</v>
      </c>
      <c r="B523" s="24" t="s">
        <v>109</v>
      </c>
      <c r="C523" s="24" t="s">
        <v>400</v>
      </c>
      <c r="D523" s="25">
        <v>3442270.8349000001</v>
      </c>
      <c r="E523" s="25">
        <v>1544792.4268</v>
      </c>
      <c r="F523" s="26">
        <f t="shared" si="8"/>
        <v>4987063.2617000006</v>
      </c>
    </row>
    <row r="524" spans="1:6" ht="15.6">
      <c r="A524" s="23">
        <v>519</v>
      </c>
      <c r="B524" s="24" t="s">
        <v>109</v>
      </c>
      <c r="C524" s="24" t="s">
        <v>402</v>
      </c>
      <c r="D524" s="25">
        <v>3937519.8298999998</v>
      </c>
      <c r="E524" s="25">
        <v>1767045.9720999999</v>
      </c>
      <c r="F524" s="26">
        <f t="shared" si="8"/>
        <v>5704565.8019999992</v>
      </c>
    </row>
    <row r="525" spans="1:6" ht="15.6">
      <c r="A525" s="23">
        <v>520</v>
      </c>
      <c r="B525" s="24" t="s">
        <v>110</v>
      </c>
      <c r="C525" s="24" t="s">
        <v>406</v>
      </c>
      <c r="D525" s="25">
        <v>2576324.3091000002</v>
      </c>
      <c r="E525" s="25">
        <v>1156180.4613000001</v>
      </c>
      <c r="F525" s="26">
        <f t="shared" si="8"/>
        <v>3732504.7704000003</v>
      </c>
    </row>
    <row r="526" spans="1:6" ht="15.6">
      <c r="A526" s="23">
        <v>521</v>
      </c>
      <c r="B526" s="24" t="s">
        <v>110</v>
      </c>
      <c r="C526" s="24" t="s">
        <v>408</v>
      </c>
      <c r="D526" s="25">
        <v>2903982.6779999998</v>
      </c>
      <c r="E526" s="25">
        <v>1303224.1399999999</v>
      </c>
      <c r="F526" s="26">
        <f t="shared" si="8"/>
        <v>4207206.818</v>
      </c>
    </row>
    <row r="527" spans="1:6" ht="15.6">
      <c r="A527" s="23">
        <v>522</v>
      </c>
      <c r="B527" s="24" t="s">
        <v>110</v>
      </c>
      <c r="C527" s="24" t="s">
        <v>410</v>
      </c>
      <c r="D527" s="25">
        <v>2973420.4766000002</v>
      </c>
      <c r="E527" s="25">
        <v>1334385.8326000001</v>
      </c>
      <c r="F527" s="26">
        <f t="shared" si="8"/>
        <v>4307806.3092</v>
      </c>
    </row>
    <row r="528" spans="1:6" ht="15.6">
      <c r="A528" s="23">
        <v>523</v>
      </c>
      <c r="B528" s="24" t="s">
        <v>110</v>
      </c>
      <c r="C528" s="24" t="s">
        <v>412</v>
      </c>
      <c r="D528" s="25">
        <v>3508230.9600999998</v>
      </c>
      <c r="E528" s="25">
        <v>1574393.4393</v>
      </c>
      <c r="F528" s="26">
        <f t="shared" si="8"/>
        <v>5082624.3993999995</v>
      </c>
    </row>
    <row r="529" spans="1:6" ht="15.6">
      <c r="A529" s="23">
        <v>524</v>
      </c>
      <c r="B529" s="24" t="s">
        <v>110</v>
      </c>
      <c r="C529" s="24" t="s">
        <v>414</v>
      </c>
      <c r="D529" s="25">
        <v>2505027.8799000001</v>
      </c>
      <c r="E529" s="25">
        <v>1124184.6686</v>
      </c>
      <c r="F529" s="26">
        <f t="shared" si="8"/>
        <v>3629212.5485</v>
      </c>
    </row>
    <row r="530" spans="1:6" ht="15.6">
      <c r="A530" s="23">
        <v>525</v>
      </c>
      <c r="B530" s="24" t="s">
        <v>110</v>
      </c>
      <c r="C530" s="24" t="s">
        <v>416</v>
      </c>
      <c r="D530" s="25">
        <v>2355563.6644000001</v>
      </c>
      <c r="E530" s="25">
        <v>1057109.4153</v>
      </c>
      <c r="F530" s="26">
        <f t="shared" si="8"/>
        <v>3412673.0797000001</v>
      </c>
    </row>
    <row r="531" spans="1:6" ht="15.6">
      <c r="A531" s="23">
        <v>526</v>
      </c>
      <c r="B531" s="24" t="s">
        <v>110</v>
      </c>
      <c r="C531" s="24" t="s">
        <v>418</v>
      </c>
      <c r="D531" s="25">
        <v>2691443.0570999999</v>
      </c>
      <c r="E531" s="25">
        <v>1207842.4538</v>
      </c>
      <c r="F531" s="26">
        <f t="shared" si="8"/>
        <v>3899285.5109000001</v>
      </c>
    </row>
    <row r="532" spans="1:6" ht="15.6">
      <c r="A532" s="23">
        <v>527</v>
      </c>
      <c r="B532" s="24" t="s">
        <v>110</v>
      </c>
      <c r="C532" s="24" t="s">
        <v>420</v>
      </c>
      <c r="D532" s="25">
        <v>4211459.3611000003</v>
      </c>
      <c r="E532" s="25">
        <v>1889982.1771</v>
      </c>
      <c r="F532" s="26">
        <f t="shared" si="8"/>
        <v>6101441.5382000003</v>
      </c>
    </row>
    <row r="533" spans="1:6" ht="15.6">
      <c r="A533" s="23">
        <v>528</v>
      </c>
      <c r="B533" s="24" t="s">
        <v>110</v>
      </c>
      <c r="C533" s="24" t="s">
        <v>422</v>
      </c>
      <c r="D533" s="25">
        <v>3902947.0049999999</v>
      </c>
      <c r="E533" s="25">
        <v>1751530.6798</v>
      </c>
      <c r="F533" s="26">
        <f t="shared" si="8"/>
        <v>5654477.6847999999</v>
      </c>
    </row>
    <row r="534" spans="1:6" ht="15.6">
      <c r="A534" s="23">
        <v>529</v>
      </c>
      <c r="B534" s="24" t="s">
        <v>110</v>
      </c>
      <c r="C534" s="24" t="s">
        <v>424</v>
      </c>
      <c r="D534" s="25">
        <v>2985695.0362999998</v>
      </c>
      <c r="E534" s="25">
        <v>1339894.3029</v>
      </c>
      <c r="F534" s="26">
        <f t="shared" si="8"/>
        <v>4325589.3391999993</v>
      </c>
    </row>
    <row r="535" spans="1:6" ht="15.6">
      <c r="A535" s="23">
        <v>530</v>
      </c>
      <c r="B535" s="24" t="s">
        <v>110</v>
      </c>
      <c r="C535" s="24" t="s">
        <v>405</v>
      </c>
      <c r="D535" s="25">
        <v>2857887.1253999998</v>
      </c>
      <c r="E535" s="25">
        <v>1282537.7779999999</v>
      </c>
      <c r="F535" s="26">
        <f t="shared" si="8"/>
        <v>4140424.9033999997</v>
      </c>
    </row>
    <row r="536" spans="1:6" ht="15.6">
      <c r="A536" s="23">
        <v>531</v>
      </c>
      <c r="B536" s="24" t="s">
        <v>110</v>
      </c>
      <c r="C536" s="24" t="s">
        <v>428</v>
      </c>
      <c r="D536" s="25">
        <v>3036299.9434000002</v>
      </c>
      <c r="E536" s="25">
        <v>1362604.3339</v>
      </c>
      <c r="F536" s="26">
        <f t="shared" si="8"/>
        <v>4398904.2773000002</v>
      </c>
    </row>
    <row r="537" spans="1:6" ht="15.6">
      <c r="A537" s="23">
        <v>532</v>
      </c>
      <c r="B537" s="24" t="s">
        <v>110</v>
      </c>
      <c r="C537" s="24" t="s">
        <v>430</v>
      </c>
      <c r="D537" s="25">
        <v>2437435.9837000002</v>
      </c>
      <c r="E537" s="25">
        <v>1093851.3640999999</v>
      </c>
      <c r="F537" s="26">
        <f t="shared" si="8"/>
        <v>3531287.3478000001</v>
      </c>
    </row>
    <row r="538" spans="1:6" ht="15.6">
      <c r="A538" s="23">
        <v>533</v>
      </c>
      <c r="B538" s="24" t="s">
        <v>111</v>
      </c>
      <c r="C538" s="24" t="s">
        <v>434</v>
      </c>
      <c r="D538" s="25">
        <v>2680142.0085999998</v>
      </c>
      <c r="E538" s="25">
        <v>1202770.8673</v>
      </c>
      <c r="F538" s="26">
        <f t="shared" si="8"/>
        <v>3882912.8758999999</v>
      </c>
    </row>
    <row r="539" spans="1:6" ht="15.6">
      <c r="A539" s="23">
        <v>534</v>
      </c>
      <c r="B539" s="24" t="s">
        <v>111</v>
      </c>
      <c r="C539" s="24" t="s">
        <v>436</v>
      </c>
      <c r="D539" s="25">
        <v>2301084.6557</v>
      </c>
      <c r="E539" s="25">
        <v>1032660.7987</v>
      </c>
      <c r="F539" s="26">
        <f t="shared" si="8"/>
        <v>3333745.4544000002</v>
      </c>
    </row>
    <row r="540" spans="1:6" ht="15.6">
      <c r="A540" s="23">
        <v>535</v>
      </c>
      <c r="B540" s="24" t="s">
        <v>111</v>
      </c>
      <c r="C540" s="24" t="s">
        <v>438</v>
      </c>
      <c r="D540" s="25">
        <v>2635219.6463000001</v>
      </c>
      <c r="E540" s="25">
        <v>1182610.9994999999</v>
      </c>
      <c r="F540" s="26">
        <f t="shared" si="8"/>
        <v>3817830.6458000001</v>
      </c>
    </row>
    <row r="541" spans="1:6" ht="15.6">
      <c r="A541" s="23">
        <v>536</v>
      </c>
      <c r="B541" s="24" t="s">
        <v>111</v>
      </c>
      <c r="C541" s="24" t="s">
        <v>440</v>
      </c>
      <c r="D541" s="25">
        <v>4289750.4785000002</v>
      </c>
      <c r="E541" s="25">
        <v>1925116.9852</v>
      </c>
      <c r="F541" s="26">
        <f t="shared" si="8"/>
        <v>6214867.4637000002</v>
      </c>
    </row>
    <row r="542" spans="1:6" ht="15.6">
      <c r="A542" s="23">
        <v>537</v>
      </c>
      <c r="B542" s="24" t="s">
        <v>111</v>
      </c>
      <c r="C542" s="24" t="s">
        <v>442</v>
      </c>
      <c r="D542" s="25">
        <v>2574947.1861999999</v>
      </c>
      <c r="E542" s="25">
        <v>1155562.4480000001</v>
      </c>
      <c r="F542" s="26">
        <f t="shared" si="8"/>
        <v>3730509.6342000002</v>
      </c>
    </row>
    <row r="543" spans="1:6" ht="15.6">
      <c r="A543" s="23">
        <v>538</v>
      </c>
      <c r="B543" s="24" t="s">
        <v>111</v>
      </c>
      <c r="C543" s="24" t="s">
        <v>444</v>
      </c>
      <c r="D543" s="25">
        <v>2711965.1253999998</v>
      </c>
      <c r="E543" s="25">
        <v>1217052.1695000001</v>
      </c>
      <c r="F543" s="26">
        <f t="shared" si="8"/>
        <v>3929017.2949000001</v>
      </c>
    </row>
    <row r="544" spans="1:6" ht="15.6">
      <c r="A544" s="23">
        <v>539</v>
      </c>
      <c r="B544" s="24" t="s">
        <v>111</v>
      </c>
      <c r="C544" s="24" t="s">
        <v>446</v>
      </c>
      <c r="D544" s="25">
        <v>2568739.9552000002</v>
      </c>
      <c r="E544" s="25">
        <v>1152776.8208000001</v>
      </c>
      <c r="F544" s="26">
        <f t="shared" si="8"/>
        <v>3721516.7760000005</v>
      </c>
    </row>
    <row r="545" spans="1:6" ht="15.6">
      <c r="A545" s="23">
        <v>540</v>
      </c>
      <c r="B545" s="24" t="s">
        <v>111</v>
      </c>
      <c r="C545" s="24" t="s">
        <v>448</v>
      </c>
      <c r="D545" s="25">
        <v>2295331.8991999999</v>
      </c>
      <c r="E545" s="25">
        <v>1030079.1265</v>
      </c>
      <c r="F545" s="26">
        <f t="shared" si="8"/>
        <v>3325411.0257000001</v>
      </c>
    </row>
    <row r="546" spans="1:6" ht="15.6">
      <c r="A546" s="23">
        <v>541</v>
      </c>
      <c r="B546" s="24" t="s">
        <v>111</v>
      </c>
      <c r="C546" s="24" t="s">
        <v>450</v>
      </c>
      <c r="D546" s="25">
        <v>2476795.2541999999</v>
      </c>
      <c r="E546" s="25">
        <v>1111514.6758999999</v>
      </c>
      <c r="F546" s="26">
        <f t="shared" si="8"/>
        <v>3588309.9300999995</v>
      </c>
    </row>
    <row r="547" spans="1:6" ht="15.6">
      <c r="A547" s="23">
        <v>542</v>
      </c>
      <c r="B547" s="24" t="s">
        <v>111</v>
      </c>
      <c r="C547" s="24" t="s">
        <v>452</v>
      </c>
      <c r="D547" s="25">
        <v>2727647.3245999999</v>
      </c>
      <c r="E547" s="25">
        <v>1224089.8907000001</v>
      </c>
      <c r="F547" s="26">
        <f t="shared" si="8"/>
        <v>3951737.2153000003</v>
      </c>
    </row>
    <row r="548" spans="1:6" ht="15.6">
      <c r="A548" s="23">
        <v>543</v>
      </c>
      <c r="B548" s="24" t="s">
        <v>111</v>
      </c>
      <c r="C548" s="24" t="s">
        <v>454</v>
      </c>
      <c r="D548" s="25">
        <v>2664351.4667000002</v>
      </c>
      <c r="E548" s="25">
        <v>1195684.5249999999</v>
      </c>
      <c r="F548" s="26">
        <f t="shared" si="8"/>
        <v>3860035.9917000001</v>
      </c>
    </row>
    <row r="549" spans="1:6" ht="15.6">
      <c r="A549" s="23">
        <v>544</v>
      </c>
      <c r="B549" s="24" t="s">
        <v>111</v>
      </c>
      <c r="C549" s="24" t="s">
        <v>456</v>
      </c>
      <c r="D549" s="25">
        <v>3100294.8566000001</v>
      </c>
      <c r="E549" s="25">
        <v>1391323.4155999999</v>
      </c>
      <c r="F549" s="26">
        <f t="shared" si="8"/>
        <v>4491618.2721999995</v>
      </c>
    </row>
    <row r="550" spans="1:6" ht="15.6">
      <c r="A550" s="23">
        <v>545</v>
      </c>
      <c r="B550" s="24" t="s">
        <v>111</v>
      </c>
      <c r="C550" s="24" t="s">
        <v>458</v>
      </c>
      <c r="D550" s="25">
        <v>3175852.3396999999</v>
      </c>
      <c r="E550" s="25">
        <v>1425231.4469999999</v>
      </c>
      <c r="F550" s="26">
        <f t="shared" si="8"/>
        <v>4601083.7867000001</v>
      </c>
    </row>
    <row r="551" spans="1:6" ht="15.6">
      <c r="A551" s="23">
        <v>546</v>
      </c>
      <c r="B551" s="24" t="s">
        <v>111</v>
      </c>
      <c r="C551" s="24" t="s">
        <v>460</v>
      </c>
      <c r="D551" s="25">
        <v>3516511.4084000001</v>
      </c>
      <c r="E551" s="25">
        <v>1578109.4669999999</v>
      </c>
      <c r="F551" s="26">
        <f t="shared" si="8"/>
        <v>5094620.8754000003</v>
      </c>
    </row>
    <row r="552" spans="1:6" ht="15.6">
      <c r="A552" s="23">
        <v>547</v>
      </c>
      <c r="B552" s="24" t="s">
        <v>111</v>
      </c>
      <c r="C552" s="24" t="s">
        <v>462</v>
      </c>
      <c r="D552" s="25">
        <v>4149264.8220000002</v>
      </c>
      <c r="E552" s="25">
        <v>1862071.0517</v>
      </c>
      <c r="F552" s="26">
        <f t="shared" si="8"/>
        <v>6011335.8737000003</v>
      </c>
    </row>
    <row r="553" spans="1:6" ht="15.6">
      <c r="A553" s="23">
        <v>548</v>
      </c>
      <c r="B553" s="24" t="s">
        <v>111</v>
      </c>
      <c r="C553" s="24" t="s">
        <v>464</v>
      </c>
      <c r="D553" s="25">
        <v>2627863.0416000001</v>
      </c>
      <c r="E553" s="25">
        <v>1179309.5663000001</v>
      </c>
      <c r="F553" s="26">
        <f t="shared" si="8"/>
        <v>3807172.6079000002</v>
      </c>
    </row>
    <row r="554" spans="1:6" ht="15.6">
      <c r="A554" s="23">
        <v>549</v>
      </c>
      <c r="B554" s="24" t="s">
        <v>111</v>
      </c>
      <c r="C554" s="24" t="s">
        <v>466</v>
      </c>
      <c r="D554" s="25">
        <v>3566800.8369999998</v>
      </c>
      <c r="E554" s="25">
        <v>1600677.9203000001</v>
      </c>
      <c r="F554" s="26">
        <f t="shared" si="8"/>
        <v>5167478.7572999997</v>
      </c>
    </row>
    <row r="555" spans="1:6" ht="15.6">
      <c r="A555" s="23">
        <v>550</v>
      </c>
      <c r="B555" s="24" t="s">
        <v>111</v>
      </c>
      <c r="C555" s="24" t="s">
        <v>468</v>
      </c>
      <c r="D555" s="25">
        <v>2409297.33</v>
      </c>
      <c r="E555" s="25">
        <v>1081223.5434000001</v>
      </c>
      <c r="F555" s="26">
        <f t="shared" si="8"/>
        <v>3490520.8733999999</v>
      </c>
    </row>
    <row r="556" spans="1:6" ht="15.6">
      <c r="A556" s="23">
        <v>551</v>
      </c>
      <c r="B556" s="24" t="s">
        <v>111</v>
      </c>
      <c r="C556" s="24" t="s">
        <v>470</v>
      </c>
      <c r="D556" s="25">
        <v>2772823.7333999998</v>
      </c>
      <c r="E556" s="25">
        <v>1244363.7672999999</v>
      </c>
      <c r="F556" s="26">
        <f t="shared" si="8"/>
        <v>4017187.5006999997</v>
      </c>
    </row>
    <row r="557" spans="1:6" ht="15.6">
      <c r="A557" s="23">
        <v>552</v>
      </c>
      <c r="B557" s="24" t="s">
        <v>111</v>
      </c>
      <c r="C557" s="24" t="s">
        <v>472</v>
      </c>
      <c r="D557" s="25">
        <v>3198141.6384999999</v>
      </c>
      <c r="E557" s="25">
        <v>1435234.2450000001</v>
      </c>
      <c r="F557" s="26">
        <f t="shared" si="8"/>
        <v>4633375.8835000005</v>
      </c>
    </row>
    <row r="558" spans="1:6" ht="15.6">
      <c r="A558" s="23">
        <v>553</v>
      </c>
      <c r="B558" s="24" t="s">
        <v>111</v>
      </c>
      <c r="C558" s="24" t="s">
        <v>474</v>
      </c>
      <c r="D558" s="25">
        <v>3008589.3897000002</v>
      </c>
      <c r="E558" s="25">
        <v>1350168.6321</v>
      </c>
      <c r="F558" s="26">
        <f t="shared" si="8"/>
        <v>4358758.0218000002</v>
      </c>
    </row>
    <row r="559" spans="1:6" ht="15.6">
      <c r="A559" s="23">
        <v>554</v>
      </c>
      <c r="B559" s="24" t="s">
        <v>111</v>
      </c>
      <c r="C559" s="24" t="s">
        <v>476</v>
      </c>
      <c r="D559" s="25">
        <v>3556613.6293000001</v>
      </c>
      <c r="E559" s="25">
        <v>1596106.1936000001</v>
      </c>
      <c r="F559" s="26">
        <f t="shared" si="8"/>
        <v>5152719.8229</v>
      </c>
    </row>
    <row r="560" spans="1:6" ht="15.6">
      <c r="A560" s="23">
        <v>555</v>
      </c>
      <c r="B560" s="24" t="s">
        <v>111</v>
      </c>
      <c r="C560" s="24" t="s">
        <v>478</v>
      </c>
      <c r="D560" s="25">
        <v>2601040.8560000001</v>
      </c>
      <c r="E560" s="25">
        <v>1167272.5386000001</v>
      </c>
      <c r="F560" s="26">
        <f t="shared" si="8"/>
        <v>3768313.3946000002</v>
      </c>
    </row>
    <row r="561" spans="1:6" ht="15.6">
      <c r="A561" s="23">
        <v>556</v>
      </c>
      <c r="B561" s="24" t="s">
        <v>111</v>
      </c>
      <c r="C561" s="24" t="s">
        <v>480</v>
      </c>
      <c r="D561" s="25">
        <v>2116834.4004000002</v>
      </c>
      <c r="E561" s="25">
        <v>949974.56830000004</v>
      </c>
      <c r="F561" s="26">
        <f t="shared" si="8"/>
        <v>3066808.9687000001</v>
      </c>
    </row>
    <row r="562" spans="1:6" ht="15.6">
      <c r="A562" s="23">
        <v>557</v>
      </c>
      <c r="B562" s="24" t="s">
        <v>111</v>
      </c>
      <c r="C562" s="24" t="s">
        <v>482</v>
      </c>
      <c r="D562" s="25">
        <v>2359615.6113999998</v>
      </c>
      <c r="E562" s="25">
        <v>1058927.8129</v>
      </c>
      <c r="F562" s="26">
        <f t="shared" si="8"/>
        <v>3418543.4243000001</v>
      </c>
    </row>
    <row r="563" spans="1:6" ht="15.6">
      <c r="A563" s="23">
        <v>558</v>
      </c>
      <c r="B563" s="24" t="s">
        <v>112</v>
      </c>
      <c r="C563" s="24" t="s">
        <v>487</v>
      </c>
      <c r="D563" s="25">
        <v>2649175.2505000001</v>
      </c>
      <c r="E563" s="25">
        <v>1188873.8744000001</v>
      </c>
      <c r="F563" s="26">
        <f t="shared" si="8"/>
        <v>3838049.1249000002</v>
      </c>
    </row>
    <row r="564" spans="1:6" ht="15.6">
      <c r="A564" s="23">
        <v>559</v>
      </c>
      <c r="B564" s="24" t="s">
        <v>112</v>
      </c>
      <c r="C564" s="24" t="s">
        <v>489</v>
      </c>
      <c r="D564" s="25">
        <v>2734868.0932999998</v>
      </c>
      <c r="E564" s="25">
        <v>1227330.3646</v>
      </c>
      <c r="F564" s="26">
        <f t="shared" si="8"/>
        <v>3962198.4578999998</v>
      </c>
    </row>
    <row r="565" spans="1:6" ht="15.6">
      <c r="A565" s="23">
        <v>560</v>
      </c>
      <c r="B565" s="24" t="s">
        <v>112</v>
      </c>
      <c r="C565" s="24" t="s">
        <v>491</v>
      </c>
      <c r="D565" s="25">
        <v>4203582.7960000001</v>
      </c>
      <c r="E565" s="25">
        <v>1886447.4006000001</v>
      </c>
      <c r="F565" s="26">
        <f t="shared" si="8"/>
        <v>6090030.1966000004</v>
      </c>
    </row>
    <row r="566" spans="1:6" ht="15.6">
      <c r="A566" s="23">
        <v>561</v>
      </c>
      <c r="B566" s="24" t="s">
        <v>112</v>
      </c>
      <c r="C566" s="24" t="s">
        <v>493</v>
      </c>
      <c r="D566" s="25">
        <v>2763890.9764999999</v>
      </c>
      <c r="E566" s="25">
        <v>1240355.0022</v>
      </c>
      <c r="F566" s="26">
        <f t="shared" si="8"/>
        <v>4004245.9786999999</v>
      </c>
    </row>
    <row r="567" spans="1:6" ht="15.6">
      <c r="A567" s="23">
        <v>562</v>
      </c>
      <c r="B567" s="24" t="s">
        <v>112</v>
      </c>
      <c r="C567" s="24" t="s">
        <v>495</v>
      </c>
      <c r="D567" s="25">
        <v>2476940.1233000001</v>
      </c>
      <c r="E567" s="25">
        <v>1111579.689</v>
      </c>
      <c r="F567" s="26">
        <f t="shared" si="8"/>
        <v>3588519.8123000003</v>
      </c>
    </row>
    <row r="568" spans="1:6" ht="15.6">
      <c r="A568" s="23">
        <v>563</v>
      </c>
      <c r="B568" s="24" t="s">
        <v>112</v>
      </c>
      <c r="C568" s="24" t="s">
        <v>497</v>
      </c>
      <c r="D568" s="25">
        <v>1884145.9103000001</v>
      </c>
      <c r="E568" s="25">
        <v>845550.64749999996</v>
      </c>
      <c r="F568" s="26">
        <f t="shared" si="8"/>
        <v>2729696.5578000001</v>
      </c>
    </row>
    <row r="569" spans="1:6" ht="15.6">
      <c r="A569" s="23">
        <v>564</v>
      </c>
      <c r="B569" s="24" t="s">
        <v>112</v>
      </c>
      <c r="C569" s="24" t="s">
        <v>499</v>
      </c>
      <c r="D569" s="25">
        <v>1835491.0684</v>
      </c>
      <c r="E569" s="25">
        <v>823715.74990000005</v>
      </c>
      <c r="F569" s="26">
        <f t="shared" si="8"/>
        <v>2659206.8182999999</v>
      </c>
    </row>
    <row r="570" spans="1:6" ht="15.6">
      <c r="A570" s="23">
        <v>565</v>
      </c>
      <c r="B570" s="24" t="s">
        <v>112</v>
      </c>
      <c r="C570" s="24" t="s">
        <v>501</v>
      </c>
      <c r="D570" s="25">
        <v>4121517.4082999998</v>
      </c>
      <c r="E570" s="25">
        <v>1849618.8082000001</v>
      </c>
      <c r="F570" s="26">
        <f t="shared" si="8"/>
        <v>5971136.2165000001</v>
      </c>
    </row>
    <row r="571" spans="1:6" ht="15.6">
      <c r="A571" s="23">
        <v>566</v>
      </c>
      <c r="B571" s="24" t="s">
        <v>112</v>
      </c>
      <c r="C571" s="24" t="s">
        <v>503</v>
      </c>
      <c r="D571" s="25">
        <v>2452815.36</v>
      </c>
      <c r="E571" s="25">
        <v>1100753.1871</v>
      </c>
      <c r="F571" s="26">
        <f t="shared" si="8"/>
        <v>3553568.5471000001</v>
      </c>
    </row>
    <row r="572" spans="1:6" ht="15.6">
      <c r="A572" s="23">
        <v>567</v>
      </c>
      <c r="B572" s="24" t="s">
        <v>112</v>
      </c>
      <c r="C572" s="24" t="s">
        <v>505</v>
      </c>
      <c r="D572" s="25">
        <v>3064552.9534</v>
      </c>
      <c r="E572" s="25">
        <v>1375283.4745</v>
      </c>
      <c r="F572" s="26">
        <f t="shared" si="8"/>
        <v>4439836.4278999995</v>
      </c>
    </row>
    <row r="573" spans="1:6" ht="15.6">
      <c r="A573" s="23">
        <v>568</v>
      </c>
      <c r="B573" s="24" t="s">
        <v>112</v>
      </c>
      <c r="C573" s="24" t="s">
        <v>507</v>
      </c>
      <c r="D573" s="25">
        <v>2364303.9446</v>
      </c>
      <c r="E573" s="25">
        <v>1061031.8023999999</v>
      </c>
      <c r="F573" s="26">
        <f t="shared" si="8"/>
        <v>3425335.747</v>
      </c>
    </row>
    <row r="574" spans="1:6" ht="15.6">
      <c r="A574" s="23">
        <v>569</v>
      </c>
      <c r="B574" s="24" t="s">
        <v>112</v>
      </c>
      <c r="C574" s="24" t="s">
        <v>509</v>
      </c>
      <c r="D574" s="25">
        <v>2136045.1921999999</v>
      </c>
      <c r="E574" s="25">
        <v>958595.82070000004</v>
      </c>
      <c r="F574" s="26">
        <f t="shared" si="8"/>
        <v>3094641.0129</v>
      </c>
    </row>
    <row r="575" spans="1:6" ht="15.6">
      <c r="A575" s="23">
        <v>570</v>
      </c>
      <c r="B575" s="24" t="s">
        <v>112</v>
      </c>
      <c r="C575" s="24" t="s">
        <v>511</v>
      </c>
      <c r="D575" s="25">
        <v>1926195.797</v>
      </c>
      <c r="E575" s="25">
        <v>864421.43059999996</v>
      </c>
      <c r="F575" s="26">
        <f t="shared" si="8"/>
        <v>2790617.2275999999</v>
      </c>
    </row>
    <row r="576" spans="1:6" ht="15.6">
      <c r="A576" s="23">
        <v>571</v>
      </c>
      <c r="B576" s="24" t="s">
        <v>112</v>
      </c>
      <c r="C576" s="24" t="s">
        <v>513</v>
      </c>
      <c r="D576" s="25">
        <v>2214406.6845</v>
      </c>
      <c r="E576" s="25">
        <v>993762.21109999996</v>
      </c>
      <c r="F576" s="26">
        <f t="shared" si="8"/>
        <v>3208168.8955999999</v>
      </c>
    </row>
    <row r="577" spans="1:6" ht="15.6">
      <c r="A577" s="23">
        <v>572</v>
      </c>
      <c r="B577" s="24" t="s">
        <v>112</v>
      </c>
      <c r="C577" s="24" t="s">
        <v>515</v>
      </c>
      <c r="D577" s="25">
        <v>2319409.727</v>
      </c>
      <c r="E577" s="25">
        <v>1040884.5651</v>
      </c>
      <c r="F577" s="26">
        <f t="shared" si="8"/>
        <v>3360294.2921000002</v>
      </c>
    </row>
    <row r="578" spans="1:6" ht="15.6">
      <c r="A578" s="23">
        <v>573</v>
      </c>
      <c r="B578" s="24" t="s">
        <v>112</v>
      </c>
      <c r="C578" s="24" t="s">
        <v>517</v>
      </c>
      <c r="D578" s="25">
        <v>2812291.2705999999</v>
      </c>
      <c r="E578" s="25">
        <v>1262075.6661</v>
      </c>
      <c r="F578" s="26">
        <f t="shared" si="8"/>
        <v>4074366.9367</v>
      </c>
    </row>
    <row r="579" spans="1:6" ht="15.6">
      <c r="A579" s="23">
        <v>574</v>
      </c>
      <c r="B579" s="24" t="s">
        <v>112</v>
      </c>
      <c r="C579" s="24" t="s">
        <v>519</v>
      </c>
      <c r="D579" s="25">
        <v>2360862.3579000002</v>
      </c>
      <c r="E579" s="25">
        <v>1059487.317</v>
      </c>
      <c r="F579" s="26">
        <f t="shared" si="8"/>
        <v>3420349.6749</v>
      </c>
    </row>
    <row r="580" spans="1:6" ht="15.6">
      <c r="A580" s="23">
        <v>575</v>
      </c>
      <c r="B580" s="24" t="s">
        <v>112</v>
      </c>
      <c r="C580" s="24" t="s">
        <v>521</v>
      </c>
      <c r="D580" s="25">
        <v>2194175.9676000001</v>
      </c>
      <c r="E580" s="25">
        <v>984683.24560000002</v>
      </c>
      <c r="F580" s="26">
        <f t="shared" si="8"/>
        <v>3178859.2132000001</v>
      </c>
    </row>
    <row r="581" spans="1:6" ht="15.6">
      <c r="A581" s="23">
        <v>576</v>
      </c>
      <c r="B581" s="24" t="s">
        <v>112</v>
      </c>
      <c r="C581" s="24" t="s">
        <v>524</v>
      </c>
      <c r="D581" s="25">
        <v>2084120.9254999999</v>
      </c>
      <c r="E581" s="25">
        <v>935293.69909999997</v>
      </c>
      <c r="F581" s="26">
        <f t="shared" si="8"/>
        <v>3019414.6245999997</v>
      </c>
    </row>
    <row r="582" spans="1:6" ht="15.6">
      <c r="A582" s="23">
        <v>577</v>
      </c>
      <c r="B582" s="24" t="s">
        <v>112</v>
      </c>
      <c r="C582" s="24" t="s">
        <v>526</v>
      </c>
      <c r="D582" s="25">
        <v>2826756.7374999998</v>
      </c>
      <c r="E582" s="25">
        <v>1268567.3528</v>
      </c>
      <c r="F582" s="26">
        <f t="shared" ref="F582:F645" si="9">D582+E582</f>
        <v>4095324.0902999998</v>
      </c>
    </row>
    <row r="583" spans="1:6" ht="31.2">
      <c r="A583" s="23">
        <v>578</v>
      </c>
      <c r="B583" s="24" t="s">
        <v>113</v>
      </c>
      <c r="C583" s="24" t="s">
        <v>530</v>
      </c>
      <c r="D583" s="25">
        <v>2724766.2420999999</v>
      </c>
      <c r="E583" s="25">
        <v>1222796.9435000001</v>
      </c>
      <c r="F583" s="26">
        <f t="shared" si="9"/>
        <v>3947563.1856</v>
      </c>
    </row>
    <row r="584" spans="1:6" ht="31.2">
      <c r="A584" s="23">
        <v>579</v>
      </c>
      <c r="B584" s="24" t="s">
        <v>113</v>
      </c>
      <c r="C584" s="24" t="s">
        <v>532</v>
      </c>
      <c r="D584" s="25">
        <v>2882365.6952999998</v>
      </c>
      <c r="E584" s="25">
        <v>1293523.0582000001</v>
      </c>
      <c r="F584" s="26">
        <f t="shared" si="9"/>
        <v>4175888.7534999996</v>
      </c>
    </row>
    <row r="585" spans="1:6" ht="31.2">
      <c r="A585" s="23">
        <v>580</v>
      </c>
      <c r="B585" s="24" t="s">
        <v>113</v>
      </c>
      <c r="C585" s="24" t="s">
        <v>534</v>
      </c>
      <c r="D585" s="25">
        <v>2934485.5290000001</v>
      </c>
      <c r="E585" s="25">
        <v>1316912.9447000001</v>
      </c>
      <c r="F585" s="26">
        <f t="shared" si="9"/>
        <v>4251398.4737</v>
      </c>
    </row>
    <row r="586" spans="1:6" ht="31.2">
      <c r="A586" s="23">
        <v>581</v>
      </c>
      <c r="B586" s="24" t="s">
        <v>113</v>
      </c>
      <c r="C586" s="24" t="s">
        <v>536</v>
      </c>
      <c r="D586" s="25">
        <v>2176558.2656999999</v>
      </c>
      <c r="E586" s="25">
        <v>976776.92619999999</v>
      </c>
      <c r="F586" s="26">
        <f t="shared" si="9"/>
        <v>3153335.1919</v>
      </c>
    </row>
    <row r="587" spans="1:6" ht="15.6">
      <c r="A587" s="23">
        <v>582</v>
      </c>
      <c r="B587" s="24" t="s">
        <v>113</v>
      </c>
      <c r="C587" s="24" t="s">
        <v>538</v>
      </c>
      <c r="D587" s="25">
        <v>2280769.6507000001</v>
      </c>
      <c r="E587" s="25">
        <v>1023544.0071</v>
      </c>
      <c r="F587" s="26">
        <f t="shared" si="9"/>
        <v>3304313.6578000002</v>
      </c>
    </row>
    <row r="588" spans="1:6" ht="15.6">
      <c r="A588" s="23">
        <v>583</v>
      </c>
      <c r="B588" s="24" t="s">
        <v>113</v>
      </c>
      <c r="C588" s="24" t="s">
        <v>540</v>
      </c>
      <c r="D588" s="25">
        <v>3505006.6014</v>
      </c>
      <c r="E588" s="25">
        <v>1572946.4395999999</v>
      </c>
      <c r="F588" s="26">
        <f t="shared" si="9"/>
        <v>5077953.0410000002</v>
      </c>
    </row>
    <row r="589" spans="1:6" ht="15.6">
      <c r="A589" s="23">
        <v>584</v>
      </c>
      <c r="B589" s="24" t="s">
        <v>113</v>
      </c>
      <c r="C589" s="24" t="s">
        <v>542</v>
      </c>
      <c r="D589" s="25">
        <v>2468511.554</v>
      </c>
      <c r="E589" s="25">
        <v>1107797.1887999999</v>
      </c>
      <c r="F589" s="26">
        <f t="shared" si="9"/>
        <v>3576308.7428000001</v>
      </c>
    </row>
    <row r="590" spans="1:6" ht="15.6">
      <c r="A590" s="23">
        <v>585</v>
      </c>
      <c r="B590" s="24" t="s">
        <v>113</v>
      </c>
      <c r="C590" s="24" t="s">
        <v>544</v>
      </c>
      <c r="D590" s="25">
        <v>2487036.6960999998</v>
      </c>
      <c r="E590" s="25">
        <v>1116110.7413000001</v>
      </c>
      <c r="F590" s="26">
        <f t="shared" si="9"/>
        <v>3603147.4374000002</v>
      </c>
    </row>
    <row r="591" spans="1:6" ht="15.6">
      <c r="A591" s="23">
        <v>586</v>
      </c>
      <c r="B591" s="24" t="s">
        <v>113</v>
      </c>
      <c r="C591" s="24" t="s">
        <v>546</v>
      </c>
      <c r="D591" s="25">
        <v>2990025.3977999999</v>
      </c>
      <c r="E591" s="25">
        <v>1341837.645</v>
      </c>
      <c r="F591" s="26">
        <f t="shared" si="9"/>
        <v>4331863.0427999999</v>
      </c>
    </row>
    <row r="592" spans="1:6" ht="15.6">
      <c r="A592" s="23">
        <v>587</v>
      </c>
      <c r="B592" s="24" t="s">
        <v>113</v>
      </c>
      <c r="C592" s="24" t="s">
        <v>548</v>
      </c>
      <c r="D592" s="25">
        <v>3244544.4807000002</v>
      </c>
      <c r="E592" s="25">
        <v>1456058.5098000001</v>
      </c>
      <c r="F592" s="26">
        <f t="shared" si="9"/>
        <v>4700602.9905000003</v>
      </c>
    </row>
    <row r="593" spans="1:6" ht="15.6">
      <c r="A593" s="23">
        <v>588</v>
      </c>
      <c r="B593" s="24" t="s">
        <v>113</v>
      </c>
      <c r="C593" s="24" t="s">
        <v>550</v>
      </c>
      <c r="D593" s="25">
        <v>2482560.8634000001</v>
      </c>
      <c r="E593" s="25">
        <v>1114102.1159999999</v>
      </c>
      <c r="F593" s="26">
        <f t="shared" si="9"/>
        <v>3596662.9794000001</v>
      </c>
    </row>
    <row r="594" spans="1:6" ht="15.6">
      <c r="A594" s="23">
        <v>589</v>
      </c>
      <c r="B594" s="24" t="s">
        <v>113</v>
      </c>
      <c r="C594" s="24" t="s">
        <v>552</v>
      </c>
      <c r="D594" s="25">
        <v>2569613.2214000002</v>
      </c>
      <c r="E594" s="25">
        <v>1153168.7176000001</v>
      </c>
      <c r="F594" s="26">
        <f t="shared" si="9"/>
        <v>3722781.9390000002</v>
      </c>
    </row>
    <row r="595" spans="1:6" ht="15.6">
      <c r="A595" s="23">
        <v>590</v>
      </c>
      <c r="B595" s="24" t="s">
        <v>113</v>
      </c>
      <c r="C595" s="24" t="s">
        <v>554</v>
      </c>
      <c r="D595" s="25">
        <v>2387983.6861</v>
      </c>
      <c r="E595" s="25">
        <v>1071658.5913</v>
      </c>
      <c r="F595" s="26">
        <f t="shared" si="9"/>
        <v>3459642.2774</v>
      </c>
    </row>
    <row r="596" spans="1:6" ht="15.6">
      <c r="A596" s="23">
        <v>591</v>
      </c>
      <c r="B596" s="24" t="s">
        <v>113</v>
      </c>
      <c r="C596" s="24" t="s">
        <v>556</v>
      </c>
      <c r="D596" s="25">
        <v>2986499.4632999999</v>
      </c>
      <c r="E596" s="25">
        <v>1340255.3067000001</v>
      </c>
      <c r="F596" s="26">
        <f t="shared" si="9"/>
        <v>4326754.7699999996</v>
      </c>
    </row>
    <row r="597" spans="1:6" ht="15.6">
      <c r="A597" s="23">
        <v>592</v>
      </c>
      <c r="B597" s="24" t="s">
        <v>113</v>
      </c>
      <c r="C597" s="24" t="s">
        <v>558</v>
      </c>
      <c r="D597" s="25">
        <v>1982045.5795</v>
      </c>
      <c r="E597" s="25">
        <v>889485.21129999997</v>
      </c>
      <c r="F597" s="26">
        <f t="shared" si="9"/>
        <v>2871530.7908000001</v>
      </c>
    </row>
    <row r="598" spans="1:6" ht="15.6">
      <c r="A598" s="23">
        <v>593</v>
      </c>
      <c r="B598" s="24" t="s">
        <v>113</v>
      </c>
      <c r="C598" s="24" t="s">
        <v>560</v>
      </c>
      <c r="D598" s="25">
        <v>3275781.8535000002</v>
      </c>
      <c r="E598" s="25">
        <v>1470076.9468</v>
      </c>
      <c r="F598" s="26">
        <f t="shared" si="9"/>
        <v>4745858.8003000002</v>
      </c>
    </row>
    <row r="599" spans="1:6" ht="15.6">
      <c r="A599" s="23">
        <v>594</v>
      </c>
      <c r="B599" s="24" t="s">
        <v>113</v>
      </c>
      <c r="C599" s="24" t="s">
        <v>562</v>
      </c>
      <c r="D599" s="25">
        <v>2639391.4789999998</v>
      </c>
      <c r="E599" s="25">
        <v>1184483.1984000001</v>
      </c>
      <c r="F599" s="26">
        <f t="shared" si="9"/>
        <v>3823874.6773999999</v>
      </c>
    </row>
    <row r="600" spans="1:6" ht="15.6">
      <c r="A600" s="23">
        <v>595</v>
      </c>
      <c r="B600" s="24" t="s">
        <v>113</v>
      </c>
      <c r="C600" s="24" t="s">
        <v>564</v>
      </c>
      <c r="D600" s="25">
        <v>3096705.4951999998</v>
      </c>
      <c r="E600" s="25">
        <v>1389712.6131</v>
      </c>
      <c r="F600" s="26">
        <f t="shared" si="9"/>
        <v>4486418.1082999995</v>
      </c>
    </row>
    <row r="601" spans="1:6" ht="15.6">
      <c r="A601" s="23">
        <v>596</v>
      </c>
      <c r="B601" s="24" t="s">
        <v>114</v>
      </c>
      <c r="C601" s="24" t="s">
        <v>568</v>
      </c>
      <c r="D601" s="25">
        <v>1935296.0815000001</v>
      </c>
      <c r="E601" s="25">
        <v>868505.37730000005</v>
      </c>
      <c r="F601" s="26">
        <f t="shared" si="9"/>
        <v>2803801.4588000001</v>
      </c>
    </row>
    <row r="602" spans="1:6" ht="15.6">
      <c r="A602" s="23">
        <v>597</v>
      </c>
      <c r="B602" s="24" t="s">
        <v>114</v>
      </c>
      <c r="C602" s="24" t="s">
        <v>570</v>
      </c>
      <c r="D602" s="25">
        <v>1940724.8548000001</v>
      </c>
      <c r="E602" s="25">
        <v>870941.65509999997</v>
      </c>
      <c r="F602" s="26">
        <f t="shared" si="9"/>
        <v>2811666.5098999999</v>
      </c>
    </row>
    <row r="603" spans="1:6" ht="15.6">
      <c r="A603" s="23">
        <v>598</v>
      </c>
      <c r="B603" s="24" t="s">
        <v>114</v>
      </c>
      <c r="C603" s="24" t="s">
        <v>572</v>
      </c>
      <c r="D603" s="25">
        <v>2417817.1778000002</v>
      </c>
      <c r="E603" s="25">
        <v>1085047.0067</v>
      </c>
      <c r="F603" s="26">
        <f t="shared" si="9"/>
        <v>3502864.1845000004</v>
      </c>
    </row>
    <row r="604" spans="1:6" ht="15.6">
      <c r="A604" s="23">
        <v>599</v>
      </c>
      <c r="B604" s="24" t="s">
        <v>114</v>
      </c>
      <c r="C604" s="24" t="s">
        <v>574</v>
      </c>
      <c r="D604" s="25">
        <v>2137296.9435999999</v>
      </c>
      <c r="E604" s="25">
        <v>959157.57090000005</v>
      </c>
      <c r="F604" s="26">
        <f t="shared" si="9"/>
        <v>3096454.5145</v>
      </c>
    </row>
    <row r="605" spans="1:6" ht="15.6">
      <c r="A605" s="23">
        <v>600</v>
      </c>
      <c r="B605" s="24" t="s">
        <v>114</v>
      </c>
      <c r="C605" s="24" t="s">
        <v>577</v>
      </c>
      <c r="D605" s="25">
        <v>2022553.5163</v>
      </c>
      <c r="E605" s="25">
        <v>907664.01150000002</v>
      </c>
      <c r="F605" s="26">
        <f t="shared" si="9"/>
        <v>2930217.5278000003</v>
      </c>
    </row>
    <row r="606" spans="1:6" ht="15.6">
      <c r="A606" s="23">
        <v>601</v>
      </c>
      <c r="B606" s="24" t="s">
        <v>114</v>
      </c>
      <c r="C606" s="24" t="s">
        <v>579</v>
      </c>
      <c r="D606" s="25">
        <v>2303589.1129999999</v>
      </c>
      <c r="E606" s="25">
        <v>1033784.7273</v>
      </c>
      <c r="F606" s="26">
        <f t="shared" si="9"/>
        <v>3337373.8402999998</v>
      </c>
    </row>
    <row r="607" spans="1:6" ht="15.6">
      <c r="A607" s="23">
        <v>602</v>
      </c>
      <c r="B607" s="24" t="s">
        <v>114</v>
      </c>
      <c r="C607" s="24" t="s">
        <v>581</v>
      </c>
      <c r="D607" s="25">
        <v>1930749.9358999999</v>
      </c>
      <c r="E607" s="25">
        <v>866465.19759999996</v>
      </c>
      <c r="F607" s="26">
        <f t="shared" si="9"/>
        <v>2797215.1335</v>
      </c>
    </row>
    <row r="608" spans="1:6" ht="15.6">
      <c r="A608" s="23">
        <v>603</v>
      </c>
      <c r="B608" s="24" t="s">
        <v>114</v>
      </c>
      <c r="C608" s="24" t="s">
        <v>582</v>
      </c>
      <c r="D608" s="25">
        <v>2005182.9294</v>
      </c>
      <c r="E608" s="25">
        <v>899868.59030000004</v>
      </c>
      <c r="F608" s="26">
        <f t="shared" si="9"/>
        <v>2905051.5197000001</v>
      </c>
    </row>
    <row r="609" spans="1:6" ht="15.6">
      <c r="A609" s="23">
        <v>604</v>
      </c>
      <c r="B609" s="24" t="s">
        <v>114</v>
      </c>
      <c r="C609" s="24" t="s">
        <v>584</v>
      </c>
      <c r="D609" s="25">
        <v>1972196.9055000001</v>
      </c>
      <c r="E609" s="25">
        <v>885065.40879999998</v>
      </c>
      <c r="F609" s="26">
        <f t="shared" si="9"/>
        <v>2857262.3143000002</v>
      </c>
    </row>
    <row r="610" spans="1:6" ht="15.6">
      <c r="A610" s="23">
        <v>605</v>
      </c>
      <c r="B610" s="24" t="s">
        <v>114</v>
      </c>
      <c r="C610" s="24" t="s">
        <v>586</v>
      </c>
      <c r="D610" s="25">
        <v>2238833.2082000002</v>
      </c>
      <c r="E610" s="25">
        <v>1004724.1344</v>
      </c>
      <c r="F610" s="26">
        <f t="shared" si="9"/>
        <v>3243557.3426000001</v>
      </c>
    </row>
    <row r="611" spans="1:6" ht="15.6">
      <c r="A611" s="23">
        <v>606</v>
      </c>
      <c r="B611" s="24" t="s">
        <v>114</v>
      </c>
      <c r="C611" s="24" t="s">
        <v>588</v>
      </c>
      <c r="D611" s="25">
        <v>2370545.1464</v>
      </c>
      <c r="E611" s="25">
        <v>1063832.6747999999</v>
      </c>
      <c r="F611" s="26">
        <f t="shared" si="9"/>
        <v>3434377.8212000001</v>
      </c>
    </row>
    <row r="612" spans="1:6" ht="15.6">
      <c r="A612" s="23">
        <v>607</v>
      </c>
      <c r="B612" s="24" t="s">
        <v>114</v>
      </c>
      <c r="C612" s="24" t="s">
        <v>590</v>
      </c>
      <c r="D612" s="25">
        <v>2739803.9040000001</v>
      </c>
      <c r="E612" s="25">
        <v>1229545.4149</v>
      </c>
      <c r="F612" s="26">
        <f t="shared" si="9"/>
        <v>3969349.3189000003</v>
      </c>
    </row>
    <row r="613" spans="1:6" ht="15.6">
      <c r="A613" s="23">
        <v>608</v>
      </c>
      <c r="B613" s="24" t="s">
        <v>114</v>
      </c>
      <c r="C613" s="24" t="s">
        <v>592</v>
      </c>
      <c r="D613" s="25">
        <v>2553892.4315999998</v>
      </c>
      <c r="E613" s="25">
        <v>1146113.6780000001</v>
      </c>
      <c r="F613" s="26">
        <f t="shared" si="9"/>
        <v>3700006.1096000001</v>
      </c>
    </row>
    <row r="614" spans="1:6" ht="15.6">
      <c r="A614" s="23">
        <v>609</v>
      </c>
      <c r="B614" s="24" t="s">
        <v>114</v>
      </c>
      <c r="C614" s="24" t="s">
        <v>594</v>
      </c>
      <c r="D614" s="25">
        <v>2226203.2242000001</v>
      </c>
      <c r="E614" s="25">
        <v>999056.15980000002</v>
      </c>
      <c r="F614" s="26">
        <f t="shared" si="9"/>
        <v>3225259.3840000001</v>
      </c>
    </row>
    <row r="615" spans="1:6" ht="15.6">
      <c r="A615" s="23">
        <v>610</v>
      </c>
      <c r="B615" s="24" t="s">
        <v>114</v>
      </c>
      <c r="C615" s="24" t="s">
        <v>596</v>
      </c>
      <c r="D615" s="25">
        <v>1749397.8130000001</v>
      </c>
      <c r="E615" s="25">
        <v>785079.56599999999</v>
      </c>
      <c r="F615" s="26">
        <f t="shared" si="9"/>
        <v>2534477.3790000002</v>
      </c>
    </row>
    <row r="616" spans="1:6" ht="15.6">
      <c r="A616" s="23">
        <v>611</v>
      </c>
      <c r="B616" s="24" t="s">
        <v>114</v>
      </c>
      <c r="C616" s="24" t="s">
        <v>336</v>
      </c>
      <c r="D616" s="25">
        <v>2254264.6486999998</v>
      </c>
      <c r="E616" s="25">
        <v>1011649.3223</v>
      </c>
      <c r="F616" s="26">
        <f t="shared" si="9"/>
        <v>3265913.9709999999</v>
      </c>
    </row>
    <row r="617" spans="1:6" ht="15.6">
      <c r="A617" s="23">
        <v>612</v>
      </c>
      <c r="B617" s="24" t="s">
        <v>114</v>
      </c>
      <c r="C617" s="24" t="s">
        <v>599</v>
      </c>
      <c r="D617" s="25">
        <v>1987442.5024000001</v>
      </c>
      <c r="E617" s="25">
        <v>891907.19550000003</v>
      </c>
      <c r="F617" s="26">
        <f t="shared" si="9"/>
        <v>2879349.6979</v>
      </c>
    </row>
    <row r="618" spans="1:6" ht="15.6">
      <c r="A618" s="23">
        <v>613</v>
      </c>
      <c r="B618" s="24" t="s">
        <v>114</v>
      </c>
      <c r="C618" s="24" t="s">
        <v>601</v>
      </c>
      <c r="D618" s="25">
        <v>2071930.3248999999</v>
      </c>
      <c r="E618" s="25">
        <v>929822.90709999995</v>
      </c>
      <c r="F618" s="26">
        <f t="shared" si="9"/>
        <v>3001753.2319999998</v>
      </c>
    </row>
    <row r="619" spans="1:6" ht="15.6">
      <c r="A619" s="23">
        <v>614</v>
      </c>
      <c r="B619" s="24" t="s">
        <v>114</v>
      </c>
      <c r="C619" s="24" t="s">
        <v>604</v>
      </c>
      <c r="D619" s="25">
        <v>2195612.9427999998</v>
      </c>
      <c r="E619" s="25">
        <v>985328.11880000005</v>
      </c>
      <c r="F619" s="26">
        <f t="shared" si="9"/>
        <v>3180941.0615999997</v>
      </c>
    </row>
    <row r="620" spans="1:6" ht="15.6">
      <c r="A620" s="23">
        <v>615</v>
      </c>
      <c r="B620" s="24" t="s">
        <v>114</v>
      </c>
      <c r="C620" s="24" t="s">
        <v>344</v>
      </c>
      <c r="D620" s="25">
        <v>2172883.466</v>
      </c>
      <c r="E620" s="25">
        <v>975127.78150000004</v>
      </c>
      <c r="F620" s="26">
        <f t="shared" si="9"/>
        <v>3148011.2475000001</v>
      </c>
    </row>
    <row r="621" spans="1:6" ht="15.6">
      <c r="A621" s="23">
        <v>616</v>
      </c>
      <c r="B621" s="24" t="s">
        <v>114</v>
      </c>
      <c r="C621" s="24" t="s">
        <v>607</v>
      </c>
      <c r="D621" s="25">
        <v>2350978.0184999998</v>
      </c>
      <c r="E621" s="25">
        <v>1055051.5089</v>
      </c>
      <c r="F621" s="26">
        <f t="shared" si="9"/>
        <v>3406029.5274</v>
      </c>
    </row>
    <row r="622" spans="1:6" ht="15.6">
      <c r="A622" s="23">
        <v>617</v>
      </c>
      <c r="B622" s="24" t="s">
        <v>114</v>
      </c>
      <c r="C622" s="24" t="s">
        <v>609</v>
      </c>
      <c r="D622" s="25">
        <v>2133902.4730000002</v>
      </c>
      <c r="E622" s="25">
        <v>957634.22979999997</v>
      </c>
      <c r="F622" s="26">
        <f t="shared" si="9"/>
        <v>3091536.7028000001</v>
      </c>
    </row>
    <row r="623" spans="1:6" ht="15.6">
      <c r="A623" s="23">
        <v>618</v>
      </c>
      <c r="B623" s="24" t="s">
        <v>114</v>
      </c>
      <c r="C623" s="24" t="s">
        <v>611</v>
      </c>
      <c r="D623" s="25">
        <v>2623932.5425999998</v>
      </c>
      <c r="E623" s="25">
        <v>1177545.6710000001</v>
      </c>
      <c r="F623" s="26">
        <f t="shared" si="9"/>
        <v>3801478.2135999999</v>
      </c>
    </row>
    <row r="624" spans="1:6" ht="15.6">
      <c r="A624" s="23">
        <v>619</v>
      </c>
      <c r="B624" s="24" t="s">
        <v>114</v>
      </c>
      <c r="C624" s="24" t="s">
        <v>613</v>
      </c>
      <c r="D624" s="25">
        <v>2175931.4983999999</v>
      </c>
      <c r="E624" s="25">
        <v>976495.65099999995</v>
      </c>
      <c r="F624" s="26">
        <f t="shared" si="9"/>
        <v>3152427.1494</v>
      </c>
    </row>
    <row r="625" spans="1:6" ht="15.6">
      <c r="A625" s="23">
        <v>620</v>
      </c>
      <c r="B625" s="24" t="s">
        <v>114</v>
      </c>
      <c r="C625" s="24" t="s">
        <v>615</v>
      </c>
      <c r="D625" s="25">
        <v>2866762.6727</v>
      </c>
      <c r="E625" s="25">
        <v>1286520.8691</v>
      </c>
      <c r="F625" s="26">
        <f t="shared" si="9"/>
        <v>4153283.5417999998</v>
      </c>
    </row>
    <row r="626" spans="1:6" ht="15.6">
      <c r="A626" s="23">
        <v>621</v>
      </c>
      <c r="B626" s="24" t="s">
        <v>114</v>
      </c>
      <c r="C626" s="24" t="s">
        <v>617</v>
      </c>
      <c r="D626" s="25">
        <v>1962232.2064</v>
      </c>
      <c r="E626" s="25">
        <v>880593.53769999999</v>
      </c>
      <c r="F626" s="26">
        <f t="shared" si="9"/>
        <v>2842825.7440999998</v>
      </c>
    </row>
    <row r="627" spans="1:6" ht="15.6">
      <c r="A627" s="23">
        <v>622</v>
      </c>
      <c r="B627" s="24" t="s">
        <v>114</v>
      </c>
      <c r="C627" s="24" t="s">
        <v>619</v>
      </c>
      <c r="D627" s="25">
        <v>2373413.4145999998</v>
      </c>
      <c r="E627" s="25">
        <v>1065119.8713</v>
      </c>
      <c r="F627" s="26">
        <f t="shared" si="9"/>
        <v>3438533.2858999996</v>
      </c>
    </row>
    <row r="628" spans="1:6" ht="15.6">
      <c r="A628" s="23">
        <v>623</v>
      </c>
      <c r="B628" s="24" t="s">
        <v>114</v>
      </c>
      <c r="C628" s="24" t="s">
        <v>621</v>
      </c>
      <c r="D628" s="25">
        <v>2381023.4202999999</v>
      </c>
      <c r="E628" s="25">
        <v>1068535.0236</v>
      </c>
      <c r="F628" s="26">
        <f t="shared" si="9"/>
        <v>3449558.4438999998</v>
      </c>
    </row>
    <row r="629" spans="1:6" ht="15.6">
      <c r="A629" s="23">
        <v>624</v>
      </c>
      <c r="B629" s="24" t="s">
        <v>114</v>
      </c>
      <c r="C629" s="24" t="s">
        <v>623</v>
      </c>
      <c r="D629" s="25">
        <v>2098218.7749999999</v>
      </c>
      <c r="E629" s="25">
        <v>941620.40960000001</v>
      </c>
      <c r="F629" s="26">
        <f t="shared" si="9"/>
        <v>3039839.1845999998</v>
      </c>
    </row>
    <row r="630" spans="1:6" ht="15.6">
      <c r="A630" s="23">
        <v>625</v>
      </c>
      <c r="B630" s="24" t="s">
        <v>114</v>
      </c>
      <c r="C630" s="24" t="s">
        <v>625</v>
      </c>
      <c r="D630" s="25">
        <v>2334425.4859000002</v>
      </c>
      <c r="E630" s="25">
        <v>1047623.2070000001</v>
      </c>
      <c r="F630" s="26">
        <f t="shared" si="9"/>
        <v>3382048.6929000001</v>
      </c>
    </row>
    <row r="631" spans="1:6" ht="15.6">
      <c r="A631" s="23">
        <v>626</v>
      </c>
      <c r="B631" s="24" t="s">
        <v>115</v>
      </c>
      <c r="C631" s="24" t="s">
        <v>629</v>
      </c>
      <c r="D631" s="25">
        <v>2297518.4619999998</v>
      </c>
      <c r="E631" s="25">
        <v>1031060.3932</v>
      </c>
      <c r="F631" s="26">
        <f t="shared" si="9"/>
        <v>3328578.8552000001</v>
      </c>
    </row>
    <row r="632" spans="1:6" ht="15.6">
      <c r="A632" s="23">
        <v>627</v>
      </c>
      <c r="B632" s="24" t="s">
        <v>115</v>
      </c>
      <c r="C632" s="24" t="s">
        <v>631</v>
      </c>
      <c r="D632" s="25">
        <v>2668104.3291000002</v>
      </c>
      <c r="E632" s="25">
        <v>1197368.702</v>
      </c>
      <c r="F632" s="26">
        <f t="shared" si="9"/>
        <v>3865473.0311000003</v>
      </c>
    </row>
    <row r="633" spans="1:6" ht="15.6">
      <c r="A633" s="23">
        <v>628</v>
      </c>
      <c r="B633" s="24" t="s">
        <v>115</v>
      </c>
      <c r="C633" s="24" t="s">
        <v>633</v>
      </c>
      <c r="D633" s="25">
        <v>2657723.4537</v>
      </c>
      <c r="E633" s="25">
        <v>1192710.0628</v>
      </c>
      <c r="F633" s="26">
        <f t="shared" si="9"/>
        <v>3850433.5164999999</v>
      </c>
    </row>
    <row r="634" spans="1:6" ht="15.6">
      <c r="A634" s="23">
        <v>629</v>
      </c>
      <c r="B634" s="24" t="s">
        <v>115</v>
      </c>
      <c r="C634" s="24" t="s">
        <v>635</v>
      </c>
      <c r="D634" s="25">
        <v>2847437.9849</v>
      </c>
      <c r="E634" s="25">
        <v>1277848.5034</v>
      </c>
      <c r="F634" s="26">
        <f t="shared" si="9"/>
        <v>4125286.4883000003</v>
      </c>
    </row>
    <row r="635" spans="1:6" ht="15.6">
      <c r="A635" s="23">
        <v>630</v>
      </c>
      <c r="B635" s="24" t="s">
        <v>115</v>
      </c>
      <c r="C635" s="24" t="s">
        <v>637</v>
      </c>
      <c r="D635" s="25">
        <v>2889011.4780000001</v>
      </c>
      <c r="E635" s="25">
        <v>1296505.4949</v>
      </c>
      <c r="F635" s="26">
        <f t="shared" si="9"/>
        <v>4185516.9729000004</v>
      </c>
    </row>
    <row r="636" spans="1:6" ht="15.6">
      <c r="A636" s="23">
        <v>631</v>
      </c>
      <c r="B636" s="24" t="s">
        <v>115</v>
      </c>
      <c r="C636" s="24" t="s">
        <v>638</v>
      </c>
      <c r="D636" s="25">
        <v>2969315.7370000002</v>
      </c>
      <c r="E636" s="25">
        <v>1332543.7431999999</v>
      </c>
      <c r="F636" s="26">
        <f t="shared" si="9"/>
        <v>4301859.4802000001</v>
      </c>
    </row>
    <row r="637" spans="1:6" ht="31.2">
      <c r="A637" s="23">
        <v>632</v>
      </c>
      <c r="B637" s="24" t="s">
        <v>115</v>
      </c>
      <c r="C637" s="24" t="s">
        <v>641</v>
      </c>
      <c r="D637" s="25">
        <v>3219154.9778</v>
      </c>
      <c r="E637" s="25">
        <v>1444664.4291000001</v>
      </c>
      <c r="F637" s="26">
        <f t="shared" si="9"/>
        <v>4663819.4068999998</v>
      </c>
    </row>
    <row r="638" spans="1:6" ht="31.2">
      <c r="A638" s="23">
        <v>633</v>
      </c>
      <c r="B638" s="24" t="s">
        <v>115</v>
      </c>
      <c r="C638" s="24" t="s">
        <v>643</v>
      </c>
      <c r="D638" s="25">
        <v>2369179.9248000002</v>
      </c>
      <c r="E638" s="25">
        <v>1063220.0024999999</v>
      </c>
      <c r="F638" s="26">
        <f t="shared" si="9"/>
        <v>3432399.9273000001</v>
      </c>
    </row>
    <row r="639" spans="1:6" ht="31.2">
      <c r="A639" s="23">
        <v>634</v>
      </c>
      <c r="B639" s="24" t="s">
        <v>115</v>
      </c>
      <c r="C639" s="24" t="s">
        <v>645</v>
      </c>
      <c r="D639" s="25">
        <v>2811716.5778999999</v>
      </c>
      <c r="E639" s="25">
        <v>1261817.7605000001</v>
      </c>
      <c r="F639" s="26">
        <f t="shared" si="9"/>
        <v>4073534.3383999998</v>
      </c>
    </row>
    <row r="640" spans="1:6" ht="31.2">
      <c r="A640" s="23">
        <v>635</v>
      </c>
      <c r="B640" s="24" t="s">
        <v>115</v>
      </c>
      <c r="C640" s="24" t="s">
        <v>647</v>
      </c>
      <c r="D640" s="25">
        <v>2943738.0526000001</v>
      </c>
      <c r="E640" s="25">
        <v>1321065.2120000001</v>
      </c>
      <c r="F640" s="26">
        <f t="shared" si="9"/>
        <v>4264803.2646000003</v>
      </c>
    </row>
    <row r="641" spans="1:6" ht="15.6">
      <c r="A641" s="23">
        <v>636</v>
      </c>
      <c r="B641" s="24" t="s">
        <v>115</v>
      </c>
      <c r="C641" s="24" t="s">
        <v>649</v>
      </c>
      <c r="D641" s="25">
        <v>2129016.7102000001</v>
      </c>
      <c r="E641" s="25">
        <v>955441.63959999999</v>
      </c>
      <c r="F641" s="26">
        <f t="shared" si="9"/>
        <v>3084458.3498</v>
      </c>
    </row>
    <row r="642" spans="1:6" ht="15.6">
      <c r="A642" s="23">
        <v>637</v>
      </c>
      <c r="B642" s="24" t="s">
        <v>115</v>
      </c>
      <c r="C642" s="24" t="s">
        <v>651</v>
      </c>
      <c r="D642" s="25">
        <v>2220309.7851</v>
      </c>
      <c r="E642" s="25">
        <v>996411.35340000002</v>
      </c>
      <c r="F642" s="26">
        <f t="shared" si="9"/>
        <v>3216721.1384999999</v>
      </c>
    </row>
    <row r="643" spans="1:6" ht="15.6">
      <c r="A643" s="23">
        <v>638</v>
      </c>
      <c r="B643" s="24" t="s">
        <v>115</v>
      </c>
      <c r="C643" s="24" t="s">
        <v>653</v>
      </c>
      <c r="D643" s="25">
        <v>2176576.7514999998</v>
      </c>
      <c r="E643" s="25">
        <v>976785.22210000001</v>
      </c>
      <c r="F643" s="26">
        <f t="shared" si="9"/>
        <v>3153361.9735999997</v>
      </c>
    </row>
    <row r="644" spans="1:6" ht="15.6">
      <c r="A644" s="23">
        <v>639</v>
      </c>
      <c r="B644" s="24" t="s">
        <v>115</v>
      </c>
      <c r="C644" s="24" t="s">
        <v>655</v>
      </c>
      <c r="D644" s="25">
        <v>3232791.0055</v>
      </c>
      <c r="E644" s="25">
        <v>1450783.8872</v>
      </c>
      <c r="F644" s="26">
        <f t="shared" si="9"/>
        <v>4683574.8926999997</v>
      </c>
    </row>
    <row r="645" spans="1:6" ht="15.6">
      <c r="A645" s="23">
        <v>640</v>
      </c>
      <c r="B645" s="24" t="s">
        <v>115</v>
      </c>
      <c r="C645" s="24" t="s">
        <v>657</v>
      </c>
      <c r="D645" s="25">
        <v>2204461.4493</v>
      </c>
      <c r="E645" s="25">
        <v>989299.07479999994</v>
      </c>
      <c r="F645" s="26">
        <f t="shared" si="9"/>
        <v>3193760.5241</v>
      </c>
    </row>
    <row r="646" spans="1:6" ht="15.6">
      <c r="A646" s="23">
        <v>641</v>
      </c>
      <c r="B646" s="24" t="s">
        <v>115</v>
      </c>
      <c r="C646" s="24" t="s">
        <v>659</v>
      </c>
      <c r="D646" s="25">
        <v>2313269.3857999998</v>
      </c>
      <c r="E646" s="25">
        <v>1038128.9561</v>
      </c>
      <c r="F646" s="26">
        <f t="shared" ref="F646:F709" si="10">D646+E646</f>
        <v>3351398.3418999999</v>
      </c>
    </row>
    <row r="647" spans="1:6" ht="15.6">
      <c r="A647" s="23">
        <v>642</v>
      </c>
      <c r="B647" s="24" t="s">
        <v>115</v>
      </c>
      <c r="C647" s="24" t="s">
        <v>661</v>
      </c>
      <c r="D647" s="25">
        <v>3022325.4685</v>
      </c>
      <c r="E647" s="25">
        <v>1356332.9904</v>
      </c>
      <c r="F647" s="26">
        <f t="shared" si="10"/>
        <v>4378658.4589</v>
      </c>
    </row>
    <row r="648" spans="1:6" ht="15.6">
      <c r="A648" s="23">
        <v>643</v>
      </c>
      <c r="B648" s="24" t="s">
        <v>115</v>
      </c>
      <c r="C648" s="24" t="s">
        <v>663</v>
      </c>
      <c r="D648" s="25">
        <v>2613329.8357000002</v>
      </c>
      <c r="E648" s="25">
        <v>1172787.4802999999</v>
      </c>
      <c r="F648" s="26">
        <f t="shared" si="10"/>
        <v>3786117.3160000001</v>
      </c>
    </row>
    <row r="649" spans="1:6" ht="15.6">
      <c r="A649" s="23">
        <v>644</v>
      </c>
      <c r="B649" s="24" t="s">
        <v>115</v>
      </c>
      <c r="C649" s="24" t="s">
        <v>665</v>
      </c>
      <c r="D649" s="25">
        <v>2399074.9986999999</v>
      </c>
      <c r="E649" s="25">
        <v>1076636.0541999999</v>
      </c>
      <c r="F649" s="26">
        <f t="shared" si="10"/>
        <v>3475711.0528999995</v>
      </c>
    </row>
    <row r="650" spans="1:6" ht="15.6">
      <c r="A650" s="23">
        <v>645</v>
      </c>
      <c r="B650" s="24" t="s">
        <v>115</v>
      </c>
      <c r="C650" s="24" t="s">
        <v>667</v>
      </c>
      <c r="D650" s="25">
        <v>2166227.9267000002</v>
      </c>
      <c r="E650" s="25">
        <v>972140.96640000003</v>
      </c>
      <c r="F650" s="26">
        <f t="shared" si="10"/>
        <v>3138368.8931</v>
      </c>
    </row>
    <row r="651" spans="1:6" ht="15.6">
      <c r="A651" s="23">
        <v>646</v>
      </c>
      <c r="B651" s="24" t="s">
        <v>115</v>
      </c>
      <c r="C651" s="24" t="s">
        <v>669</v>
      </c>
      <c r="D651" s="25">
        <v>2675278.7313999999</v>
      </c>
      <c r="E651" s="25">
        <v>1200588.368</v>
      </c>
      <c r="F651" s="26">
        <f t="shared" si="10"/>
        <v>3875867.0993999997</v>
      </c>
    </row>
    <row r="652" spans="1:6" ht="15.6">
      <c r="A652" s="23">
        <v>647</v>
      </c>
      <c r="B652" s="24" t="s">
        <v>115</v>
      </c>
      <c r="C652" s="24" t="s">
        <v>671</v>
      </c>
      <c r="D652" s="25">
        <v>2478016.0608999999</v>
      </c>
      <c r="E652" s="25">
        <v>1112062.5389</v>
      </c>
      <c r="F652" s="26">
        <f t="shared" si="10"/>
        <v>3590078.5998</v>
      </c>
    </row>
    <row r="653" spans="1:6" ht="31.2">
      <c r="A653" s="23">
        <v>648</v>
      </c>
      <c r="B653" s="24" t="s">
        <v>115</v>
      </c>
      <c r="C653" s="24" t="s">
        <v>673</v>
      </c>
      <c r="D653" s="25">
        <v>2565369.1332999999</v>
      </c>
      <c r="E653" s="25">
        <v>1151264.0926000001</v>
      </c>
      <c r="F653" s="26">
        <f t="shared" si="10"/>
        <v>3716633.2259</v>
      </c>
    </row>
    <row r="654" spans="1:6" ht="31.2">
      <c r="A654" s="23">
        <v>649</v>
      </c>
      <c r="B654" s="24" t="s">
        <v>115</v>
      </c>
      <c r="C654" s="24" t="s">
        <v>675</v>
      </c>
      <c r="D654" s="25">
        <v>2196143.0650999998</v>
      </c>
      <c r="E654" s="25">
        <v>985566.02249999996</v>
      </c>
      <c r="F654" s="26">
        <f t="shared" si="10"/>
        <v>3181709.0875999997</v>
      </c>
    </row>
    <row r="655" spans="1:6" ht="15.6">
      <c r="A655" s="23">
        <v>650</v>
      </c>
      <c r="B655" s="24" t="s">
        <v>115</v>
      </c>
      <c r="C655" s="24" t="s">
        <v>677</v>
      </c>
      <c r="D655" s="25">
        <v>2009687.1971</v>
      </c>
      <c r="E655" s="25">
        <v>901889.97649999999</v>
      </c>
      <c r="F655" s="26">
        <f t="shared" si="10"/>
        <v>2911577.1735999999</v>
      </c>
    </row>
    <row r="656" spans="1:6" ht="15.6">
      <c r="A656" s="23">
        <v>651</v>
      </c>
      <c r="B656" s="24" t="s">
        <v>115</v>
      </c>
      <c r="C656" s="24" t="s">
        <v>679</v>
      </c>
      <c r="D656" s="25">
        <v>2663954.8473</v>
      </c>
      <c r="E656" s="25">
        <v>1195506.5336</v>
      </c>
      <c r="F656" s="26">
        <f t="shared" si="10"/>
        <v>3859461.3809000002</v>
      </c>
    </row>
    <row r="657" spans="1:6" ht="15.6">
      <c r="A657" s="23">
        <v>652</v>
      </c>
      <c r="B657" s="24" t="s">
        <v>115</v>
      </c>
      <c r="C657" s="24" t="s">
        <v>681</v>
      </c>
      <c r="D657" s="25">
        <v>2902453.2629999998</v>
      </c>
      <c r="E657" s="25">
        <v>1302537.7823999999</v>
      </c>
      <c r="F657" s="26">
        <f t="shared" si="10"/>
        <v>4204991.0453999992</v>
      </c>
    </row>
    <row r="658" spans="1:6" ht="15.6">
      <c r="A658" s="23">
        <v>653</v>
      </c>
      <c r="B658" s="24" t="s">
        <v>115</v>
      </c>
      <c r="C658" s="24" t="s">
        <v>683</v>
      </c>
      <c r="D658" s="25">
        <v>2223003.2585</v>
      </c>
      <c r="E658" s="25">
        <v>997620.10690000001</v>
      </c>
      <c r="F658" s="26">
        <f t="shared" si="10"/>
        <v>3220623.3654</v>
      </c>
    </row>
    <row r="659" spans="1:6" ht="15.6">
      <c r="A659" s="23">
        <v>654</v>
      </c>
      <c r="B659" s="24" t="s">
        <v>115</v>
      </c>
      <c r="C659" s="24" t="s">
        <v>685</v>
      </c>
      <c r="D659" s="25">
        <v>2673419.0435000001</v>
      </c>
      <c r="E659" s="25">
        <v>1199753.7934000001</v>
      </c>
      <c r="F659" s="26">
        <f t="shared" si="10"/>
        <v>3873172.8369000005</v>
      </c>
    </row>
    <row r="660" spans="1:6" ht="15.6">
      <c r="A660" s="23">
        <v>655</v>
      </c>
      <c r="B660" s="24" t="s">
        <v>115</v>
      </c>
      <c r="C660" s="24" t="s">
        <v>687</v>
      </c>
      <c r="D660" s="25">
        <v>2257257.6960999998</v>
      </c>
      <c r="E660" s="25">
        <v>1012992.5162</v>
      </c>
      <c r="F660" s="26">
        <f t="shared" si="10"/>
        <v>3270250.2122999998</v>
      </c>
    </row>
    <row r="661" spans="1:6" ht="15.6">
      <c r="A661" s="23">
        <v>656</v>
      </c>
      <c r="B661" s="24" t="s">
        <v>115</v>
      </c>
      <c r="C661" s="24" t="s">
        <v>689</v>
      </c>
      <c r="D661" s="25">
        <v>2267111.6345000002</v>
      </c>
      <c r="E661" s="25">
        <v>1017414.6811</v>
      </c>
      <c r="F661" s="26">
        <f t="shared" si="10"/>
        <v>3284526.3156000003</v>
      </c>
    </row>
    <row r="662" spans="1:6" ht="15.6">
      <c r="A662" s="23">
        <v>657</v>
      </c>
      <c r="B662" s="24" t="s">
        <v>115</v>
      </c>
      <c r="C662" s="24" t="s">
        <v>691</v>
      </c>
      <c r="D662" s="25">
        <v>2256102.6934000002</v>
      </c>
      <c r="E662" s="25">
        <v>1012474.1841</v>
      </c>
      <c r="F662" s="26">
        <f t="shared" si="10"/>
        <v>3268576.8775000004</v>
      </c>
    </row>
    <row r="663" spans="1:6" ht="15.6">
      <c r="A663" s="23">
        <v>658</v>
      </c>
      <c r="B663" s="24" t="s">
        <v>115</v>
      </c>
      <c r="C663" s="24" t="s">
        <v>693</v>
      </c>
      <c r="D663" s="25">
        <v>2600586.2571999999</v>
      </c>
      <c r="E663" s="25">
        <v>1167068.5278</v>
      </c>
      <c r="F663" s="26">
        <f t="shared" si="10"/>
        <v>3767654.7850000001</v>
      </c>
    </row>
    <row r="664" spans="1:6" ht="15.6">
      <c r="A664" s="23">
        <v>659</v>
      </c>
      <c r="B664" s="24" t="s">
        <v>116</v>
      </c>
      <c r="C664" s="24" t="s">
        <v>697</v>
      </c>
      <c r="D664" s="25">
        <v>3067617.0595</v>
      </c>
      <c r="E664" s="25">
        <v>1376658.5574</v>
      </c>
      <c r="F664" s="26">
        <f t="shared" si="10"/>
        <v>4444275.6168999998</v>
      </c>
    </row>
    <row r="665" spans="1:6" ht="15.6">
      <c r="A665" s="23">
        <v>660</v>
      </c>
      <c r="B665" s="24" t="s">
        <v>116</v>
      </c>
      <c r="C665" s="24" t="s">
        <v>292</v>
      </c>
      <c r="D665" s="25">
        <v>3094470.3361</v>
      </c>
      <c r="E665" s="25">
        <v>1388709.5378</v>
      </c>
      <c r="F665" s="26">
        <f t="shared" si="10"/>
        <v>4483179.8739</v>
      </c>
    </row>
    <row r="666" spans="1:6" ht="15.6">
      <c r="A666" s="23">
        <v>661</v>
      </c>
      <c r="B666" s="24" t="s">
        <v>116</v>
      </c>
      <c r="C666" s="24" t="s">
        <v>700</v>
      </c>
      <c r="D666" s="25">
        <v>3080985.8457999998</v>
      </c>
      <c r="E666" s="25">
        <v>1382658.0852999999</v>
      </c>
      <c r="F666" s="26">
        <f t="shared" si="10"/>
        <v>4463643.9310999997</v>
      </c>
    </row>
    <row r="667" spans="1:6" ht="15.6">
      <c r="A667" s="23">
        <v>662</v>
      </c>
      <c r="B667" s="24" t="s">
        <v>116</v>
      </c>
      <c r="C667" s="24" t="s">
        <v>702</v>
      </c>
      <c r="D667" s="25">
        <v>2339061.3983</v>
      </c>
      <c r="E667" s="25">
        <v>1049703.6716</v>
      </c>
      <c r="F667" s="26">
        <f t="shared" si="10"/>
        <v>3388765.0699</v>
      </c>
    </row>
    <row r="668" spans="1:6" ht="15.6">
      <c r="A668" s="23">
        <v>663</v>
      </c>
      <c r="B668" s="24" t="s">
        <v>116</v>
      </c>
      <c r="C668" s="24" t="s">
        <v>704</v>
      </c>
      <c r="D668" s="25">
        <v>4069647.605</v>
      </c>
      <c r="E668" s="25">
        <v>1826341.1281999999</v>
      </c>
      <c r="F668" s="26">
        <f t="shared" si="10"/>
        <v>5895988.7331999997</v>
      </c>
    </row>
    <row r="669" spans="1:6" ht="15.6">
      <c r="A669" s="23">
        <v>664</v>
      </c>
      <c r="B669" s="24" t="s">
        <v>116</v>
      </c>
      <c r="C669" s="24" t="s">
        <v>706</v>
      </c>
      <c r="D669" s="25">
        <v>3519209.7601000001</v>
      </c>
      <c r="E669" s="25">
        <v>1579320.4098</v>
      </c>
      <c r="F669" s="26">
        <f t="shared" si="10"/>
        <v>5098530.1699000001</v>
      </c>
    </row>
    <row r="670" spans="1:6" ht="15.6">
      <c r="A670" s="23">
        <v>665</v>
      </c>
      <c r="B670" s="24" t="s">
        <v>116</v>
      </c>
      <c r="C670" s="24" t="s">
        <v>708</v>
      </c>
      <c r="D670" s="25">
        <v>3089315.4136000001</v>
      </c>
      <c r="E670" s="25">
        <v>1386396.1564</v>
      </c>
      <c r="F670" s="26">
        <f t="shared" si="10"/>
        <v>4475711.57</v>
      </c>
    </row>
    <row r="671" spans="1:6" ht="15.6">
      <c r="A671" s="23">
        <v>666</v>
      </c>
      <c r="B671" s="24" t="s">
        <v>116</v>
      </c>
      <c r="C671" s="24" t="s">
        <v>711</v>
      </c>
      <c r="D671" s="25">
        <v>2728363.8566000001</v>
      </c>
      <c r="E671" s="25">
        <v>1224411.4497</v>
      </c>
      <c r="F671" s="26">
        <f t="shared" si="10"/>
        <v>3952775.3063000003</v>
      </c>
    </row>
    <row r="672" spans="1:6" ht="15.6">
      <c r="A672" s="23">
        <v>667</v>
      </c>
      <c r="B672" s="24" t="s">
        <v>116</v>
      </c>
      <c r="C672" s="24" t="s">
        <v>713</v>
      </c>
      <c r="D672" s="25">
        <v>2798416.5721999998</v>
      </c>
      <c r="E672" s="25">
        <v>1255849.0993999999</v>
      </c>
      <c r="F672" s="26">
        <f t="shared" si="10"/>
        <v>4054265.6716</v>
      </c>
    </row>
    <row r="673" spans="1:6" ht="15.6">
      <c r="A673" s="23">
        <v>668</v>
      </c>
      <c r="B673" s="24" t="s">
        <v>116</v>
      </c>
      <c r="C673" s="24" t="s">
        <v>715</v>
      </c>
      <c r="D673" s="25">
        <v>2654703.6738999998</v>
      </c>
      <c r="E673" s="25">
        <v>1191354.8722999999</v>
      </c>
      <c r="F673" s="26">
        <f t="shared" si="10"/>
        <v>3846058.5461999997</v>
      </c>
    </row>
    <row r="674" spans="1:6" ht="15.6">
      <c r="A674" s="23">
        <v>669</v>
      </c>
      <c r="B674" s="24" t="s">
        <v>116</v>
      </c>
      <c r="C674" s="24" t="s">
        <v>717</v>
      </c>
      <c r="D674" s="25">
        <v>3667817.4202999999</v>
      </c>
      <c r="E674" s="25">
        <v>1646011.2657000001</v>
      </c>
      <c r="F674" s="26">
        <f t="shared" si="10"/>
        <v>5313828.6859999998</v>
      </c>
    </row>
    <row r="675" spans="1:6" ht="15.6">
      <c r="A675" s="23">
        <v>670</v>
      </c>
      <c r="B675" s="24" t="s">
        <v>116</v>
      </c>
      <c r="C675" s="24" t="s">
        <v>719</v>
      </c>
      <c r="D675" s="25">
        <v>2469366.6439</v>
      </c>
      <c r="E675" s="25">
        <v>1108180.9287</v>
      </c>
      <c r="F675" s="26">
        <f t="shared" si="10"/>
        <v>3577547.5726000001</v>
      </c>
    </row>
    <row r="676" spans="1:6" ht="15.6">
      <c r="A676" s="23">
        <v>671</v>
      </c>
      <c r="B676" s="24" t="s">
        <v>116</v>
      </c>
      <c r="C676" s="24" t="s">
        <v>720</v>
      </c>
      <c r="D676" s="25">
        <v>3296652.2529000002</v>
      </c>
      <c r="E676" s="25">
        <v>1479442.9835000001</v>
      </c>
      <c r="F676" s="26">
        <f t="shared" si="10"/>
        <v>4776095.2364000008</v>
      </c>
    </row>
    <row r="677" spans="1:6" ht="15.6">
      <c r="A677" s="23">
        <v>672</v>
      </c>
      <c r="B677" s="24" t="s">
        <v>116</v>
      </c>
      <c r="C677" s="24" t="s">
        <v>722</v>
      </c>
      <c r="D677" s="25">
        <v>3291884.2034999998</v>
      </c>
      <c r="E677" s="25">
        <v>1477303.2197</v>
      </c>
      <c r="F677" s="26">
        <f t="shared" si="10"/>
        <v>4769187.4232000001</v>
      </c>
    </row>
    <row r="678" spans="1:6" ht="15.6">
      <c r="A678" s="23">
        <v>673</v>
      </c>
      <c r="B678" s="24" t="s">
        <v>116</v>
      </c>
      <c r="C678" s="24" t="s">
        <v>724</v>
      </c>
      <c r="D678" s="25">
        <v>2601497.9665000001</v>
      </c>
      <c r="E678" s="25">
        <v>1167477.6767</v>
      </c>
      <c r="F678" s="26">
        <f t="shared" si="10"/>
        <v>3768975.6431999998</v>
      </c>
    </row>
    <row r="679" spans="1:6" ht="15.6">
      <c r="A679" s="23">
        <v>674</v>
      </c>
      <c r="B679" s="24" t="s">
        <v>116</v>
      </c>
      <c r="C679" s="24" t="s">
        <v>726</v>
      </c>
      <c r="D679" s="25">
        <v>3314780.9128999999</v>
      </c>
      <c r="E679" s="25">
        <v>1487578.6062</v>
      </c>
      <c r="F679" s="26">
        <f t="shared" si="10"/>
        <v>4802359.5191000002</v>
      </c>
    </row>
    <row r="680" spans="1:6" ht="15.6">
      <c r="A680" s="23">
        <v>675</v>
      </c>
      <c r="B680" s="24" t="s">
        <v>116</v>
      </c>
      <c r="C680" s="24" t="s">
        <v>728</v>
      </c>
      <c r="D680" s="25">
        <v>3521969.4759</v>
      </c>
      <c r="E680" s="25">
        <v>1580558.8910999999</v>
      </c>
      <c r="F680" s="26">
        <f t="shared" si="10"/>
        <v>5102528.3669999996</v>
      </c>
    </row>
    <row r="681" spans="1:6" ht="15.6">
      <c r="A681" s="23">
        <v>676</v>
      </c>
      <c r="B681" s="24" t="s">
        <v>117</v>
      </c>
      <c r="C681" s="24" t="s">
        <v>732</v>
      </c>
      <c r="D681" s="25">
        <v>2343365.5406999998</v>
      </c>
      <c r="E681" s="25">
        <v>1051635.2472999999</v>
      </c>
      <c r="F681" s="26">
        <f t="shared" si="10"/>
        <v>3395000.7879999997</v>
      </c>
    </row>
    <row r="682" spans="1:6" ht="15.6">
      <c r="A682" s="23">
        <v>677</v>
      </c>
      <c r="B682" s="24" t="s">
        <v>117</v>
      </c>
      <c r="C682" s="24" t="s">
        <v>735</v>
      </c>
      <c r="D682" s="25">
        <v>2927853.2514</v>
      </c>
      <c r="E682" s="25">
        <v>1313936.5688</v>
      </c>
      <c r="F682" s="26">
        <f t="shared" si="10"/>
        <v>4241789.8202</v>
      </c>
    </row>
    <row r="683" spans="1:6" ht="15.6">
      <c r="A683" s="23">
        <v>678</v>
      </c>
      <c r="B683" s="24" t="s">
        <v>117</v>
      </c>
      <c r="C683" s="24" t="s">
        <v>737</v>
      </c>
      <c r="D683" s="25">
        <v>2697166.9840000002</v>
      </c>
      <c r="E683" s="25">
        <v>1210411.1880000001</v>
      </c>
      <c r="F683" s="26">
        <f t="shared" si="10"/>
        <v>3907578.1720000003</v>
      </c>
    </row>
    <row r="684" spans="1:6" ht="15.6">
      <c r="A684" s="23">
        <v>679</v>
      </c>
      <c r="B684" s="24" t="s">
        <v>117</v>
      </c>
      <c r="C684" s="24" t="s">
        <v>739</v>
      </c>
      <c r="D684" s="25">
        <v>2879171.7146999999</v>
      </c>
      <c r="E684" s="25">
        <v>1292089.6913000001</v>
      </c>
      <c r="F684" s="26">
        <f t="shared" si="10"/>
        <v>4171261.406</v>
      </c>
    </row>
    <row r="685" spans="1:6" ht="15.6">
      <c r="A685" s="23">
        <v>680</v>
      </c>
      <c r="B685" s="24" t="s">
        <v>117</v>
      </c>
      <c r="C685" s="24" t="s">
        <v>741</v>
      </c>
      <c r="D685" s="25">
        <v>2672591.6672</v>
      </c>
      <c r="E685" s="25">
        <v>1199382.4907</v>
      </c>
      <c r="F685" s="26">
        <f t="shared" si="10"/>
        <v>3871974.1579</v>
      </c>
    </row>
    <row r="686" spans="1:6" ht="15.6">
      <c r="A686" s="23">
        <v>681</v>
      </c>
      <c r="B686" s="24" t="s">
        <v>117</v>
      </c>
      <c r="C686" s="24" t="s">
        <v>743</v>
      </c>
      <c r="D686" s="25">
        <v>2672145.0816000002</v>
      </c>
      <c r="E686" s="25">
        <v>1199182.0759000001</v>
      </c>
      <c r="F686" s="26">
        <f t="shared" si="10"/>
        <v>3871327.1575000002</v>
      </c>
    </row>
    <row r="687" spans="1:6" ht="15.6">
      <c r="A687" s="23">
        <v>682</v>
      </c>
      <c r="B687" s="24" t="s">
        <v>117</v>
      </c>
      <c r="C687" s="24" t="s">
        <v>745</v>
      </c>
      <c r="D687" s="25">
        <v>2895993.8259999999</v>
      </c>
      <c r="E687" s="25">
        <v>1299638.9724000001</v>
      </c>
      <c r="F687" s="26">
        <f t="shared" si="10"/>
        <v>4195632.7983999997</v>
      </c>
    </row>
    <row r="688" spans="1:6" ht="15.6">
      <c r="A688" s="23">
        <v>683</v>
      </c>
      <c r="B688" s="24" t="s">
        <v>117</v>
      </c>
      <c r="C688" s="24" t="s">
        <v>747</v>
      </c>
      <c r="D688" s="25">
        <v>2805670.2072999999</v>
      </c>
      <c r="E688" s="25">
        <v>1259104.3228</v>
      </c>
      <c r="F688" s="26">
        <f t="shared" si="10"/>
        <v>4064774.5301000001</v>
      </c>
    </row>
    <row r="689" spans="1:6" ht="15.6">
      <c r="A689" s="23">
        <v>684</v>
      </c>
      <c r="B689" s="24" t="s">
        <v>117</v>
      </c>
      <c r="C689" s="24" t="s">
        <v>749</v>
      </c>
      <c r="D689" s="25">
        <v>2676123.2122</v>
      </c>
      <c r="E689" s="25">
        <v>1200967.3467999999</v>
      </c>
      <c r="F689" s="26">
        <f t="shared" si="10"/>
        <v>3877090.5589999999</v>
      </c>
    </row>
    <row r="690" spans="1:6" ht="15.6">
      <c r="A690" s="23">
        <v>685</v>
      </c>
      <c r="B690" s="24" t="s">
        <v>117</v>
      </c>
      <c r="C690" s="24" t="s">
        <v>751</v>
      </c>
      <c r="D690" s="25">
        <v>3138185.18</v>
      </c>
      <c r="E690" s="25">
        <v>1408327.5060000001</v>
      </c>
      <c r="F690" s="26">
        <f t="shared" si="10"/>
        <v>4546512.6860000007</v>
      </c>
    </row>
    <row r="691" spans="1:6" ht="15.6">
      <c r="A691" s="23">
        <v>686</v>
      </c>
      <c r="B691" s="24" t="s">
        <v>117</v>
      </c>
      <c r="C691" s="24" t="s">
        <v>753</v>
      </c>
      <c r="D691" s="25">
        <v>2794868.6354999999</v>
      </c>
      <c r="E691" s="25">
        <v>1254256.8870999999</v>
      </c>
      <c r="F691" s="26">
        <f t="shared" si="10"/>
        <v>4049125.5225999998</v>
      </c>
    </row>
    <row r="692" spans="1:6" ht="15.6">
      <c r="A692" s="23">
        <v>687</v>
      </c>
      <c r="B692" s="24" t="s">
        <v>117</v>
      </c>
      <c r="C692" s="24" t="s">
        <v>755</v>
      </c>
      <c r="D692" s="25">
        <v>2674929.0410000002</v>
      </c>
      <c r="E692" s="25">
        <v>1200431.4369999999</v>
      </c>
      <c r="F692" s="26">
        <f t="shared" si="10"/>
        <v>3875360.4780000001</v>
      </c>
    </row>
    <row r="693" spans="1:6" ht="15.6">
      <c r="A693" s="23">
        <v>688</v>
      </c>
      <c r="B693" s="24" t="s">
        <v>117</v>
      </c>
      <c r="C693" s="24" t="s">
        <v>757</v>
      </c>
      <c r="D693" s="25">
        <v>3175605.7111999998</v>
      </c>
      <c r="E693" s="25">
        <v>1425120.7671999999</v>
      </c>
      <c r="F693" s="26">
        <f t="shared" si="10"/>
        <v>4600726.4783999994</v>
      </c>
    </row>
    <row r="694" spans="1:6" ht="15.6">
      <c r="A694" s="23">
        <v>689</v>
      </c>
      <c r="B694" s="24" t="s">
        <v>117</v>
      </c>
      <c r="C694" s="24" t="s">
        <v>759</v>
      </c>
      <c r="D694" s="25">
        <v>3888873.6126999999</v>
      </c>
      <c r="E694" s="25">
        <v>1745214.9450000001</v>
      </c>
      <c r="F694" s="26">
        <f t="shared" si="10"/>
        <v>5634088.5576999998</v>
      </c>
    </row>
    <row r="695" spans="1:6" ht="15.6">
      <c r="A695" s="23">
        <v>690</v>
      </c>
      <c r="B695" s="24" t="s">
        <v>117</v>
      </c>
      <c r="C695" s="24" t="s">
        <v>761</v>
      </c>
      <c r="D695" s="25">
        <v>3139655.9942000001</v>
      </c>
      <c r="E695" s="25">
        <v>1408987.5652000001</v>
      </c>
      <c r="F695" s="26">
        <f t="shared" si="10"/>
        <v>4548643.5593999997</v>
      </c>
    </row>
    <row r="696" spans="1:6" ht="31.2">
      <c r="A696" s="23">
        <v>691</v>
      </c>
      <c r="B696" s="24" t="s">
        <v>117</v>
      </c>
      <c r="C696" s="24" t="s">
        <v>763</v>
      </c>
      <c r="D696" s="25">
        <v>3168188.1847000001</v>
      </c>
      <c r="E696" s="25">
        <v>1421791.9941</v>
      </c>
      <c r="F696" s="26">
        <f t="shared" si="10"/>
        <v>4589980.1787999999</v>
      </c>
    </row>
    <row r="697" spans="1:6" ht="15.6">
      <c r="A697" s="23">
        <v>692</v>
      </c>
      <c r="B697" s="24" t="s">
        <v>117</v>
      </c>
      <c r="C697" s="24" t="s">
        <v>765</v>
      </c>
      <c r="D697" s="25">
        <v>2176686.7987000002</v>
      </c>
      <c r="E697" s="25">
        <v>976834.60809999995</v>
      </c>
      <c r="F697" s="26">
        <f t="shared" si="10"/>
        <v>3153521.4068</v>
      </c>
    </row>
    <row r="698" spans="1:6" ht="15.6">
      <c r="A698" s="23">
        <v>693</v>
      </c>
      <c r="B698" s="24" t="s">
        <v>117</v>
      </c>
      <c r="C698" s="24" t="s">
        <v>767</v>
      </c>
      <c r="D698" s="25">
        <v>2678422.4034000002</v>
      </c>
      <c r="E698" s="25">
        <v>1201999.1577999999</v>
      </c>
      <c r="F698" s="26">
        <f t="shared" si="10"/>
        <v>3880421.5612000003</v>
      </c>
    </row>
    <row r="699" spans="1:6" ht="15.6">
      <c r="A699" s="23">
        <v>694</v>
      </c>
      <c r="B699" s="24" t="s">
        <v>117</v>
      </c>
      <c r="C699" s="24" t="s">
        <v>769</v>
      </c>
      <c r="D699" s="25">
        <v>2122913.841</v>
      </c>
      <c r="E699" s="25">
        <v>952702.8469</v>
      </c>
      <c r="F699" s="26">
        <f t="shared" si="10"/>
        <v>3075616.6879000003</v>
      </c>
    </row>
    <row r="700" spans="1:6" ht="15.6">
      <c r="A700" s="23">
        <v>695</v>
      </c>
      <c r="B700" s="24" t="s">
        <v>117</v>
      </c>
      <c r="C700" s="24" t="s">
        <v>771</v>
      </c>
      <c r="D700" s="25">
        <v>2296290.9382000002</v>
      </c>
      <c r="E700" s="25">
        <v>1030509.5157</v>
      </c>
      <c r="F700" s="26">
        <f t="shared" si="10"/>
        <v>3326800.4539000001</v>
      </c>
    </row>
    <row r="701" spans="1:6" ht="15.6">
      <c r="A701" s="23">
        <v>696</v>
      </c>
      <c r="B701" s="24" t="s">
        <v>117</v>
      </c>
      <c r="C701" s="24" t="s">
        <v>773</v>
      </c>
      <c r="D701" s="25">
        <v>2371650.5868000002</v>
      </c>
      <c r="E701" s="25">
        <v>1064328.7646999999</v>
      </c>
      <c r="F701" s="26">
        <f t="shared" si="10"/>
        <v>3435979.3514999999</v>
      </c>
    </row>
    <row r="702" spans="1:6" ht="15.6">
      <c r="A702" s="23">
        <v>697</v>
      </c>
      <c r="B702" s="24" t="s">
        <v>117</v>
      </c>
      <c r="C702" s="24" t="s">
        <v>775</v>
      </c>
      <c r="D702" s="25">
        <v>4404463.0773999998</v>
      </c>
      <c r="E702" s="25">
        <v>1976596.7097</v>
      </c>
      <c r="F702" s="26">
        <f t="shared" si="10"/>
        <v>6381059.7871000003</v>
      </c>
    </row>
    <row r="703" spans="1:6" ht="15.6">
      <c r="A703" s="23">
        <v>698</v>
      </c>
      <c r="B703" s="24" t="s">
        <v>117</v>
      </c>
      <c r="C703" s="24" t="s">
        <v>777</v>
      </c>
      <c r="D703" s="25">
        <v>2606940.8226999999</v>
      </c>
      <c r="E703" s="25">
        <v>1169920.2745000001</v>
      </c>
      <c r="F703" s="26">
        <f t="shared" si="10"/>
        <v>3776861.0971999997</v>
      </c>
    </row>
    <row r="704" spans="1:6" ht="15.6">
      <c r="A704" s="23">
        <v>699</v>
      </c>
      <c r="B704" s="24" t="s">
        <v>118</v>
      </c>
      <c r="C704" s="24" t="s">
        <v>781</v>
      </c>
      <c r="D704" s="25">
        <v>2442476.8396000001</v>
      </c>
      <c r="E704" s="25">
        <v>1096113.5556999999</v>
      </c>
      <c r="F704" s="26">
        <f t="shared" si="10"/>
        <v>3538590.3953</v>
      </c>
    </row>
    <row r="705" spans="1:6" ht="15.6">
      <c r="A705" s="23">
        <v>700</v>
      </c>
      <c r="B705" s="24" t="s">
        <v>118</v>
      </c>
      <c r="C705" s="24" t="s">
        <v>783</v>
      </c>
      <c r="D705" s="25">
        <v>2780357.0610000002</v>
      </c>
      <c r="E705" s="25">
        <v>1247744.5086999999</v>
      </c>
      <c r="F705" s="26">
        <f t="shared" si="10"/>
        <v>4028101.5696999999</v>
      </c>
    </row>
    <row r="706" spans="1:6" ht="15.6">
      <c r="A706" s="23">
        <v>701</v>
      </c>
      <c r="B706" s="24" t="s">
        <v>118</v>
      </c>
      <c r="C706" s="24" t="s">
        <v>785</v>
      </c>
      <c r="D706" s="25">
        <v>2996296.9106999999</v>
      </c>
      <c r="E706" s="25">
        <v>1344652.1200999999</v>
      </c>
      <c r="F706" s="26">
        <f t="shared" si="10"/>
        <v>4340949.0307999998</v>
      </c>
    </row>
    <row r="707" spans="1:6" ht="15.6">
      <c r="A707" s="23">
        <v>702</v>
      </c>
      <c r="B707" s="24" t="s">
        <v>118</v>
      </c>
      <c r="C707" s="24" t="s">
        <v>787</v>
      </c>
      <c r="D707" s="25">
        <v>3253266.2692</v>
      </c>
      <c r="E707" s="25">
        <v>1459972.5983</v>
      </c>
      <c r="F707" s="26">
        <f t="shared" si="10"/>
        <v>4713238.8674999997</v>
      </c>
    </row>
    <row r="708" spans="1:6" ht="15.6">
      <c r="A708" s="23">
        <v>703</v>
      </c>
      <c r="B708" s="24" t="s">
        <v>118</v>
      </c>
      <c r="C708" s="24" t="s">
        <v>789</v>
      </c>
      <c r="D708" s="25">
        <v>3060363.5701000001</v>
      </c>
      <c r="E708" s="25">
        <v>1373403.3994</v>
      </c>
      <c r="F708" s="26">
        <f t="shared" si="10"/>
        <v>4433766.9694999997</v>
      </c>
    </row>
    <row r="709" spans="1:6" ht="15.6">
      <c r="A709" s="23">
        <v>704</v>
      </c>
      <c r="B709" s="24" t="s">
        <v>118</v>
      </c>
      <c r="C709" s="24" t="s">
        <v>792</v>
      </c>
      <c r="D709" s="25">
        <v>2773035.7995000002</v>
      </c>
      <c r="E709" s="25">
        <v>1244458.9365000001</v>
      </c>
      <c r="F709" s="26">
        <f t="shared" si="10"/>
        <v>4017494.7360000005</v>
      </c>
    </row>
    <row r="710" spans="1:6" ht="15.6">
      <c r="A710" s="23">
        <v>705</v>
      </c>
      <c r="B710" s="24" t="s">
        <v>118</v>
      </c>
      <c r="C710" s="24" t="s">
        <v>794</v>
      </c>
      <c r="D710" s="25">
        <v>3167202.577</v>
      </c>
      <c r="E710" s="25">
        <v>1421349.6816</v>
      </c>
      <c r="F710" s="26">
        <f t="shared" ref="F710:F773" si="11">D710+E710</f>
        <v>4588552.2586000003</v>
      </c>
    </row>
    <row r="711" spans="1:6" ht="15.6">
      <c r="A711" s="23">
        <v>706</v>
      </c>
      <c r="B711" s="24" t="s">
        <v>118</v>
      </c>
      <c r="C711" s="24" t="s">
        <v>796</v>
      </c>
      <c r="D711" s="25">
        <v>2702607.9153999998</v>
      </c>
      <c r="E711" s="25">
        <v>1212852.922</v>
      </c>
      <c r="F711" s="26">
        <f t="shared" si="11"/>
        <v>3915460.8373999996</v>
      </c>
    </row>
    <row r="712" spans="1:6" ht="15.6">
      <c r="A712" s="23">
        <v>707</v>
      </c>
      <c r="B712" s="24" t="s">
        <v>118</v>
      </c>
      <c r="C712" s="24" t="s">
        <v>798</v>
      </c>
      <c r="D712" s="25">
        <v>3059150.8560000001</v>
      </c>
      <c r="E712" s="25">
        <v>1372859.1680999999</v>
      </c>
      <c r="F712" s="26">
        <f t="shared" si="11"/>
        <v>4432010.0241</v>
      </c>
    </row>
    <row r="713" spans="1:6" ht="15.6">
      <c r="A713" s="23">
        <v>708</v>
      </c>
      <c r="B713" s="24" t="s">
        <v>118</v>
      </c>
      <c r="C713" s="24" t="s">
        <v>800</v>
      </c>
      <c r="D713" s="25">
        <v>2761987.3240999999</v>
      </c>
      <c r="E713" s="25">
        <v>1239500.6976000001</v>
      </c>
      <c r="F713" s="26">
        <f t="shared" si="11"/>
        <v>4001488.0216999999</v>
      </c>
    </row>
    <row r="714" spans="1:6" ht="15.6">
      <c r="A714" s="23">
        <v>709</v>
      </c>
      <c r="B714" s="24" t="s">
        <v>118</v>
      </c>
      <c r="C714" s="24" t="s">
        <v>802</v>
      </c>
      <c r="D714" s="25">
        <v>2561210.5052999998</v>
      </c>
      <c r="E714" s="25">
        <v>1149397.8196</v>
      </c>
      <c r="F714" s="26">
        <f t="shared" si="11"/>
        <v>3710608.3248999999</v>
      </c>
    </row>
    <row r="715" spans="1:6" ht="15.6">
      <c r="A715" s="23">
        <v>710</v>
      </c>
      <c r="B715" s="24" t="s">
        <v>118</v>
      </c>
      <c r="C715" s="24" t="s">
        <v>804</v>
      </c>
      <c r="D715" s="25">
        <v>3049432.7270999998</v>
      </c>
      <c r="E715" s="25">
        <v>1368497.9506000001</v>
      </c>
      <c r="F715" s="26">
        <f t="shared" si="11"/>
        <v>4417930.6776999999</v>
      </c>
    </row>
    <row r="716" spans="1:6" ht="15.6">
      <c r="A716" s="23">
        <v>711</v>
      </c>
      <c r="B716" s="24" t="s">
        <v>118</v>
      </c>
      <c r="C716" s="24" t="s">
        <v>806</v>
      </c>
      <c r="D716" s="25">
        <v>3199470.2864999999</v>
      </c>
      <c r="E716" s="25">
        <v>1435830.5042000001</v>
      </c>
      <c r="F716" s="26">
        <f t="shared" si="11"/>
        <v>4635300.7906999998</v>
      </c>
    </row>
    <row r="717" spans="1:6" ht="15.6">
      <c r="A717" s="23">
        <v>712</v>
      </c>
      <c r="B717" s="24" t="s">
        <v>118</v>
      </c>
      <c r="C717" s="24" t="s">
        <v>808</v>
      </c>
      <c r="D717" s="25">
        <v>2882892.2253999999</v>
      </c>
      <c r="E717" s="25">
        <v>1293759.3498</v>
      </c>
      <c r="F717" s="26">
        <f t="shared" si="11"/>
        <v>4176651.5751999998</v>
      </c>
    </row>
    <row r="718" spans="1:6" ht="15.6">
      <c r="A718" s="23">
        <v>713</v>
      </c>
      <c r="B718" s="24" t="s">
        <v>118</v>
      </c>
      <c r="C718" s="24" t="s">
        <v>810</v>
      </c>
      <c r="D718" s="25">
        <v>2581453.3835999998</v>
      </c>
      <c r="E718" s="25">
        <v>1158482.2427999999</v>
      </c>
      <c r="F718" s="26">
        <f t="shared" si="11"/>
        <v>3739935.6263999995</v>
      </c>
    </row>
    <row r="719" spans="1:6" ht="15.6">
      <c r="A719" s="23">
        <v>714</v>
      </c>
      <c r="B719" s="24" t="s">
        <v>118</v>
      </c>
      <c r="C719" s="24" t="s">
        <v>812</v>
      </c>
      <c r="D719" s="25">
        <v>2868608.8191999998</v>
      </c>
      <c r="E719" s="25">
        <v>1287349.3666999999</v>
      </c>
      <c r="F719" s="26">
        <f t="shared" si="11"/>
        <v>4155958.1858999999</v>
      </c>
    </row>
    <row r="720" spans="1:6" ht="15.6">
      <c r="A720" s="23">
        <v>715</v>
      </c>
      <c r="B720" s="24" t="s">
        <v>118</v>
      </c>
      <c r="C720" s="24" t="s">
        <v>814</v>
      </c>
      <c r="D720" s="25">
        <v>2845434.7672000001</v>
      </c>
      <c r="E720" s="25">
        <v>1276949.5168000001</v>
      </c>
      <c r="F720" s="26">
        <f t="shared" si="11"/>
        <v>4122384.284</v>
      </c>
    </row>
    <row r="721" spans="1:6" ht="15.6">
      <c r="A721" s="23">
        <v>716</v>
      </c>
      <c r="B721" s="24" t="s">
        <v>118</v>
      </c>
      <c r="C721" s="24" t="s">
        <v>816</v>
      </c>
      <c r="D721" s="25">
        <v>3186080.2917999998</v>
      </c>
      <c r="E721" s="25">
        <v>1429821.4586</v>
      </c>
      <c r="F721" s="26">
        <f t="shared" si="11"/>
        <v>4615901.7503999993</v>
      </c>
    </row>
    <row r="722" spans="1:6" ht="15.6">
      <c r="A722" s="23">
        <v>717</v>
      </c>
      <c r="B722" s="24" t="s">
        <v>118</v>
      </c>
      <c r="C722" s="24" t="s">
        <v>818</v>
      </c>
      <c r="D722" s="25">
        <v>2937437.6296999999</v>
      </c>
      <c r="E722" s="25">
        <v>1318237.7629</v>
      </c>
      <c r="F722" s="26">
        <f t="shared" si="11"/>
        <v>4255675.3925999999</v>
      </c>
    </row>
    <row r="723" spans="1:6" ht="15.6">
      <c r="A723" s="23">
        <v>718</v>
      </c>
      <c r="B723" s="24" t="s">
        <v>118</v>
      </c>
      <c r="C723" s="24" t="s">
        <v>820</v>
      </c>
      <c r="D723" s="25">
        <v>2673111.1028999998</v>
      </c>
      <c r="E723" s="25">
        <v>1199615.5985000001</v>
      </c>
      <c r="F723" s="26">
        <f t="shared" si="11"/>
        <v>3872726.7013999997</v>
      </c>
    </row>
    <row r="724" spans="1:6" ht="15.6">
      <c r="A724" s="23">
        <v>719</v>
      </c>
      <c r="B724" s="24" t="s">
        <v>118</v>
      </c>
      <c r="C724" s="24" t="s">
        <v>822</v>
      </c>
      <c r="D724" s="25">
        <v>2755566.2639000001</v>
      </c>
      <c r="E724" s="25">
        <v>1236619.1099</v>
      </c>
      <c r="F724" s="26">
        <f t="shared" si="11"/>
        <v>3992185.3738000002</v>
      </c>
    </row>
    <row r="725" spans="1:6" ht="15.6">
      <c r="A725" s="23">
        <v>720</v>
      </c>
      <c r="B725" s="24" t="s">
        <v>118</v>
      </c>
      <c r="C725" s="24" t="s">
        <v>824</v>
      </c>
      <c r="D725" s="25">
        <v>2651282.9194</v>
      </c>
      <c r="E725" s="25">
        <v>1189819.7357999999</v>
      </c>
      <c r="F725" s="26">
        <f t="shared" si="11"/>
        <v>3841102.6551999999</v>
      </c>
    </row>
    <row r="726" spans="1:6" ht="15.6">
      <c r="A726" s="23">
        <v>721</v>
      </c>
      <c r="B726" s="24" t="s">
        <v>118</v>
      </c>
      <c r="C726" s="24" t="s">
        <v>826</v>
      </c>
      <c r="D726" s="25">
        <v>2485577.1534000002</v>
      </c>
      <c r="E726" s="25">
        <v>1115455.7404</v>
      </c>
      <c r="F726" s="26">
        <f t="shared" si="11"/>
        <v>3601032.8938000002</v>
      </c>
    </row>
    <row r="727" spans="1:6" ht="15.6">
      <c r="A727" s="23">
        <v>722</v>
      </c>
      <c r="B727" s="24" t="s">
        <v>119</v>
      </c>
      <c r="C727" s="24" t="s">
        <v>830</v>
      </c>
      <c r="D727" s="25">
        <v>2467115.4871</v>
      </c>
      <c r="E727" s="25">
        <v>1107170.6740999999</v>
      </c>
      <c r="F727" s="26">
        <f t="shared" si="11"/>
        <v>3574286.1612</v>
      </c>
    </row>
    <row r="728" spans="1:6" ht="15.6">
      <c r="A728" s="23">
        <v>723</v>
      </c>
      <c r="B728" s="24" t="s">
        <v>119</v>
      </c>
      <c r="C728" s="24" t="s">
        <v>832</v>
      </c>
      <c r="D728" s="25">
        <v>4221802.7470000004</v>
      </c>
      <c r="E728" s="25">
        <v>1894623.9920999999</v>
      </c>
      <c r="F728" s="26">
        <f t="shared" si="11"/>
        <v>6116426.7390999999</v>
      </c>
    </row>
    <row r="729" spans="1:6" ht="15.6">
      <c r="A729" s="23">
        <v>724</v>
      </c>
      <c r="B729" s="24" t="s">
        <v>119</v>
      </c>
      <c r="C729" s="24" t="s">
        <v>834</v>
      </c>
      <c r="D729" s="25">
        <v>2899601.9018999999</v>
      </c>
      <c r="E729" s="25">
        <v>1301258.1732999999</v>
      </c>
      <c r="F729" s="26">
        <f t="shared" si="11"/>
        <v>4200860.0751999998</v>
      </c>
    </row>
    <row r="730" spans="1:6" ht="15.6">
      <c r="A730" s="23">
        <v>725</v>
      </c>
      <c r="B730" s="24" t="s">
        <v>119</v>
      </c>
      <c r="C730" s="24" t="s">
        <v>836</v>
      </c>
      <c r="D730" s="25">
        <v>3462142.0114000002</v>
      </c>
      <c r="E730" s="25">
        <v>1553710.0408999999</v>
      </c>
      <c r="F730" s="26">
        <f t="shared" si="11"/>
        <v>5015852.0523000006</v>
      </c>
    </row>
    <row r="731" spans="1:6" ht="15.6">
      <c r="A731" s="23">
        <v>726</v>
      </c>
      <c r="B731" s="24" t="s">
        <v>119</v>
      </c>
      <c r="C731" s="24" t="s">
        <v>838</v>
      </c>
      <c r="D731" s="25">
        <v>3740309.4276999999</v>
      </c>
      <c r="E731" s="25">
        <v>1678543.5996000001</v>
      </c>
      <c r="F731" s="26">
        <f t="shared" si="11"/>
        <v>5418853.0273000002</v>
      </c>
    </row>
    <row r="732" spans="1:6" ht="15.6">
      <c r="A732" s="23">
        <v>727</v>
      </c>
      <c r="B732" s="24" t="s">
        <v>119</v>
      </c>
      <c r="C732" s="24" t="s">
        <v>840</v>
      </c>
      <c r="D732" s="25">
        <v>2591101.1181999999</v>
      </c>
      <c r="E732" s="25">
        <v>1162811.8694</v>
      </c>
      <c r="F732" s="26">
        <f t="shared" si="11"/>
        <v>3753912.9875999996</v>
      </c>
    </row>
    <row r="733" spans="1:6" ht="15.6">
      <c r="A733" s="23">
        <v>728</v>
      </c>
      <c r="B733" s="24" t="s">
        <v>119</v>
      </c>
      <c r="C733" s="24" t="s">
        <v>842</v>
      </c>
      <c r="D733" s="25">
        <v>2492193.8783999998</v>
      </c>
      <c r="E733" s="25">
        <v>1118425.1368</v>
      </c>
      <c r="F733" s="26">
        <f t="shared" si="11"/>
        <v>3610619.0151999998</v>
      </c>
    </row>
    <row r="734" spans="1:6" ht="15.6">
      <c r="A734" s="23">
        <v>729</v>
      </c>
      <c r="B734" s="24" t="s">
        <v>119</v>
      </c>
      <c r="C734" s="24" t="s">
        <v>844</v>
      </c>
      <c r="D734" s="25">
        <v>3868225.7289</v>
      </c>
      <c r="E734" s="25">
        <v>1735948.7668999999</v>
      </c>
      <c r="F734" s="26">
        <f t="shared" si="11"/>
        <v>5604174.4957999997</v>
      </c>
    </row>
    <row r="735" spans="1:6" ht="15.6">
      <c r="A735" s="23">
        <v>730</v>
      </c>
      <c r="B735" s="24" t="s">
        <v>119</v>
      </c>
      <c r="C735" s="24" t="s">
        <v>846</v>
      </c>
      <c r="D735" s="25">
        <v>2753554.9992999998</v>
      </c>
      <c r="E735" s="25">
        <v>1235716.5120999999</v>
      </c>
      <c r="F735" s="26">
        <f t="shared" si="11"/>
        <v>3989271.5113999997</v>
      </c>
    </row>
    <row r="736" spans="1:6" ht="15.6">
      <c r="A736" s="23">
        <v>731</v>
      </c>
      <c r="B736" s="24" t="s">
        <v>119</v>
      </c>
      <c r="C736" s="24" t="s">
        <v>849</v>
      </c>
      <c r="D736" s="25">
        <v>2542351.0397000001</v>
      </c>
      <c r="E736" s="25">
        <v>1140934.2323</v>
      </c>
      <c r="F736" s="26">
        <f t="shared" si="11"/>
        <v>3683285.2719999999</v>
      </c>
    </row>
    <row r="737" spans="1:6" ht="15.6">
      <c r="A737" s="23">
        <v>732</v>
      </c>
      <c r="B737" s="24" t="s">
        <v>119</v>
      </c>
      <c r="C737" s="24" t="s">
        <v>851</v>
      </c>
      <c r="D737" s="25">
        <v>3793996.2798000001</v>
      </c>
      <c r="E737" s="25">
        <v>1702636.719</v>
      </c>
      <c r="F737" s="26">
        <f t="shared" si="11"/>
        <v>5496632.9988000002</v>
      </c>
    </row>
    <row r="738" spans="1:6" ht="15.6">
      <c r="A738" s="23">
        <v>733</v>
      </c>
      <c r="B738" s="24" t="s">
        <v>119</v>
      </c>
      <c r="C738" s="24" t="s">
        <v>853</v>
      </c>
      <c r="D738" s="25">
        <v>3003070.7143999999</v>
      </c>
      <c r="E738" s="25">
        <v>1347692.0089</v>
      </c>
      <c r="F738" s="26">
        <f t="shared" si="11"/>
        <v>4350762.7232999997</v>
      </c>
    </row>
    <row r="739" spans="1:6" ht="15.6">
      <c r="A739" s="23">
        <v>734</v>
      </c>
      <c r="B739" s="24" t="s">
        <v>119</v>
      </c>
      <c r="C739" s="24" t="s">
        <v>855</v>
      </c>
      <c r="D739" s="25">
        <v>2581099.2133999998</v>
      </c>
      <c r="E739" s="25">
        <v>1158323.3014</v>
      </c>
      <c r="F739" s="26">
        <f t="shared" si="11"/>
        <v>3739422.5148</v>
      </c>
    </row>
    <row r="740" spans="1:6" ht="15.6">
      <c r="A740" s="23">
        <v>735</v>
      </c>
      <c r="B740" s="24" t="s">
        <v>119</v>
      </c>
      <c r="C740" s="24" t="s">
        <v>857</v>
      </c>
      <c r="D740" s="25">
        <v>3697058.0485999999</v>
      </c>
      <c r="E740" s="25">
        <v>1659133.621</v>
      </c>
      <c r="F740" s="26">
        <f t="shared" si="11"/>
        <v>5356191.6695999997</v>
      </c>
    </row>
    <row r="741" spans="1:6" ht="15.6">
      <c r="A741" s="23">
        <v>736</v>
      </c>
      <c r="B741" s="24" t="s">
        <v>119</v>
      </c>
      <c r="C741" s="24" t="s">
        <v>859</v>
      </c>
      <c r="D741" s="25">
        <v>2450828.932</v>
      </c>
      <c r="E741" s="25">
        <v>1099861.7352</v>
      </c>
      <c r="F741" s="26">
        <f t="shared" si="11"/>
        <v>3550690.6672</v>
      </c>
    </row>
    <row r="742" spans="1:6" ht="15.6">
      <c r="A742" s="23">
        <v>737</v>
      </c>
      <c r="B742" s="24" t="s">
        <v>119</v>
      </c>
      <c r="C742" s="24" t="s">
        <v>861</v>
      </c>
      <c r="D742" s="25">
        <v>2658658.4367</v>
      </c>
      <c r="E742" s="25">
        <v>1193129.6564</v>
      </c>
      <c r="F742" s="26">
        <f t="shared" si="11"/>
        <v>3851788.0931000002</v>
      </c>
    </row>
    <row r="743" spans="1:6" ht="15.6">
      <c r="A743" s="23">
        <v>738</v>
      </c>
      <c r="B743" s="24" t="s">
        <v>120</v>
      </c>
      <c r="C743" s="24" t="s">
        <v>865</v>
      </c>
      <c r="D743" s="25">
        <v>2747565.3946000002</v>
      </c>
      <c r="E743" s="25">
        <v>1233028.5493000001</v>
      </c>
      <c r="F743" s="26">
        <f t="shared" si="11"/>
        <v>3980593.9439000003</v>
      </c>
    </row>
    <row r="744" spans="1:6" ht="15.6">
      <c r="A744" s="23">
        <v>739</v>
      </c>
      <c r="B744" s="24" t="s">
        <v>120</v>
      </c>
      <c r="C744" s="24" t="s">
        <v>867</v>
      </c>
      <c r="D744" s="25">
        <v>3040453.1272</v>
      </c>
      <c r="E744" s="25">
        <v>1364468.1636999999</v>
      </c>
      <c r="F744" s="26">
        <f t="shared" si="11"/>
        <v>4404921.2908999994</v>
      </c>
    </row>
    <row r="745" spans="1:6" ht="15.6">
      <c r="A745" s="23">
        <v>740</v>
      </c>
      <c r="B745" s="24" t="s">
        <v>120</v>
      </c>
      <c r="C745" s="24" t="s">
        <v>869</v>
      </c>
      <c r="D745" s="25">
        <v>2545740.7045999998</v>
      </c>
      <c r="E745" s="25">
        <v>1142455.4166999999</v>
      </c>
      <c r="F745" s="26">
        <f t="shared" si="11"/>
        <v>3688196.1212999998</v>
      </c>
    </row>
    <row r="746" spans="1:6" ht="15.6">
      <c r="A746" s="23">
        <v>741</v>
      </c>
      <c r="B746" s="24" t="s">
        <v>120</v>
      </c>
      <c r="C746" s="24" t="s">
        <v>871</v>
      </c>
      <c r="D746" s="25">
        <v>2850301.4591999999</v>
      </c>
      <c r="E746" s="25">
        <v>1279133.5486000001</v>
      </c>
      <c r="F746" s="26">
        <f t="shared" si="11"/>
        <v>4129435.0077999998</v>
      </c>
    </row>
    <row r="747" spans="1:6" ht="15.6">
      <c r="A747" s="23">
        <v>742</v>
      </c>
      <c r="B747" s="24" t="s">
        <v>120</v>
      </c>
      <c r="C747" s="24" t="s">
        <v>873</v>
      </c>
      <c r="D747" s="25">
        <v>3997765.8457999998</v>
      </c>
      <c r="E747" s="25">
        <v>1794082.6561</v>
      </c>
      <c r="F747" s="26">
        <f t="shared" si="11"/>
        <v>5791848.5018999996</v>
      </c>
    </row>
    <row r="748" spans="1:6" ht="15.6">
      <c r="A748" s="23">
        <v>743</v>
      </c>
      <c r="B748" s="24" t="s">
        <v>120</v>
      </c>
      <c r="C748" s="24" t="s">
        <v>875</v>
      </c>
      <c r="D748" s="25">
        <v>3313115.3525999999</v>
      </c>
      <c r="E748" s="25">
        <v>1486831.1505</v>
      </c>
      <c r="F748" s="26">
        <f t="shared" si="11"/>
        <v>4799946.5031000003</v>
      </c>
    </row>
    <row r="749" spans="1:6" ht="15.6">
      <c r="A749" s="23">
        <v>744</v>
      </c>
      <c r="B749" s="24" t="s">
        <v>120</v>
      </c>
      <c r="C749" s="24" t="s">
        <v>877</v>
      </c>
      <c r="D749" s="25">
        <v>3050286.4992999998</v>
      </c>
      <c r="E749" s="25">
        <v>1368881.0989999999</v>
      </c>
      <c r="F749" s="26">
        <f t="shared" si="11"/>
        <v>4419167.5982999997</v>
      </c>
    </row>
    <row r="750" spans="1:6" ht="15.6">
      <c r="A750" s="23">
        <v>745</v>
      </c>
      <c r="B750" s="24" t="s">
        <v>120</v>
      </c>
      <c r="C750" s="24" t="s">
        <v>879</v>
      </c>
      <c r="D750" s="25">
        <v>2650073.3132000002</v>
      </c>
      <c r="E750" s="25">
        <v>1189276.8992000001</v>
      </c>
      <c r="F750" s="26">
        <f t="shared" si="11"/>
        <v>3839350.2124000005</v>
      </c>
    </row>
    <row r="751" spans="1:6" ht="15.6">
      <c r="A751" s="23">
        <v>746</v>
      </c>
      <c r="B751" s="24" t="s">
        <v>120</v>
      </c>
      <c r="C751" s="24" t="s">
        <v>881</v>
      </c>
      <c r="D751" s="25">
        <v>3495022.6653999998</v>
      </c>
      <c r="E751" s="25">
        <v>1568465.9354000001</v>
      </c>
      <c r="F751" s="26">
        <f t="shared" si="11"/>
        <v>5063488.6008000001</v>
      </c>
    </row>
    <row r="752" spans="1:6" ht="15.6">
      <c r="A752" s="23">
        <v>747</v>
      </c>
      <c r="B752" s="24" t="s">
        <v>120</v>
      </c>
      <c r="C752" s="24" t="s">
        <v>883</v>
      </c>
      <c r="D752" s="25">
        <v>2464880.7815</v>
      </c>
      <c r="E752" s="25">
        <v>1106167.8023000001</v>
      </c>
      <c r="F752" s="26">
        <f t="shared" si="11"/>
        <v>3571048.5838000001</v>
      </c>
    </row>
    <row r="753" spans="1:6" ht="15.6">
      <c r="A753" s="23">
        <v>748</v>
      </c>
      <c r="B753" s="24" t="s">
        <v>120</v>
      </c>
      <c r="C753" s="24" t="s">
        <v>885</v>
      </c>
      <c r="D753" s="25">
        <v>2360963.8895999999</v>
      </c>
      <c r="E753" s="25">
        <v>1059532.8814999999</v>
      </c>
      <c r="F753" s="26">
        <f t="shared" si="11"/>
        <v>3420496.7710999995</v>
      </c>
    </row>
    <row r="754" spans="1:6" ht="15.6">
      <c r="A754" s="23">
        <v>749</v>
      </c>
      <c r="B754" s="24" t="s">
        <v>120</v>
      </c>
      <c r="C754" s="24" t="s">
        <v>887</v>
      </c>
      <c r="D754" s="25">
        <v>2531314.3439000002</v>
      </c>
      <c r="E754" s="25">
        <v>1135981.2797000001</v>
      </c>
      <c r="F754" s="26">
        <f t="shared" si="11"/>
        <v>3667295.6236000005</v>
      </c>
    </row>
    <row r="755" spans="1:6" ht="15.6">
      <c r="A755" s="23">
        <v>750</v>
      </c>
      <c r="B755" s="24" t="s">
        <v>120</v>
      </c>
      <c r="C755" s="24" t="s">
        <v>889</v>
      </c>
      <c r="D755" s="25">
        <v>2753103.7355</v>
      </c>
      <c r="E755" s="25">
        <v>1235513.9978</v>
      </c>
      <c r="F755" s="26">
        <f t="shared" si="11"/>
        <v>3988617.7333</v>
      </c>
    </row>
    <row r="756" spans="1:6" ht="15.6">
      <c r="A756" s="23">
        <v>751</v>
      </c>
      <c r="B756" s="24" t="s">
        <v>120</v>
      </c>
      <c r="C756" s="24" t="s">
        <v>891</v>
      </c>
      <c r="D756" s="25">
        <v>3029477.4715</v>
      </c>
      <c r="E756" s="25">
        <v>1359542.6041999999</v>
      </c>
      <c r="F756" s="26">
        <f t="shared" si="11"/>
        <v>4389020.0756999999</v>
      </c>
    </row>
    <row r="757" spans="1:6" ht="15.6">
      <c r="A757" s="23">
        <v>752</v>
      </c>
      <c r="B757" s="24" t="s">
        <v>120</v>
      </c>
      <c r="C757" s="24" t="s">
        <v>893</v>
      </c>
      <c r="D757" s="25">
        <v>2809810.0551999998</v>
      </c>
      <c r="E757" s="25">
        <v>1260962.1677999999</v>
      </c>
      <c r="F757" s="26">
        <f t="shared" si="11"/>
        <v>4070772.2229999998</v>
      </c>
    </row>
    <row r="758" spans="1:6" ht="15.6">
      <c r="A758" s="23">
        <v>753</v>
      </c>
      <c r="B758" s="24" t="s">
        <v>120</v>
      </c>
      <c r="C758" s="24" t="s">
        <v>895</v>
      </c>
      <c r="D758" s="25">
        <v>2928303.6598</v>
      </c>
      <c r="E758" s="25">
        <v>1314138.6991000001</v>
      </c>
      <c r="F758" s="26">
        <f t="shared" si="11"/>
        <v>4242442.3589000003</v>
      </c>
    </row>
    <row r="759" spans="1:6" ht="15.6">
      <c r="A759" s="23">
        <v>754</v>
      </c>
      <c r="B759" s="24" t="s">
        <v>120</v>
      </c>
      <c r="C759" s="24" t="s">
        <v>897</v>
      </c>
      <c r="D759" s="25">
        <v>2921344.9859000002</v>
      </c>
      <c r="E759" s="25">
        <v>1311015.8459000001</v>
      </c>
      <c r="F759" s="26">
        <f t="shared" si="11"/>
        <v>4232360.8318000007</v>
      </c>
    </row>
    <row r="760" spans="1:6" ht="15.6">
      <c r="A760" s="23">
        <v>755</v>
      </c>
      <c r="B760" s="24" t="s">
        <v>121</v>
      </c>
      <c r="C760" s="24" t="s">
        <v>901</v>
      </c>
      <c r="D760" s="25">
        <v>2749775.6280999999</v>
      </c>
      <c r="E760" s="25">
        <v>1234020.4387000001</v>
      </c>
      <c r="F760" s="26">
        <f t="shared" si="11"/>
        <v>3983796.0668000001</v>
      </c>
    </row>
    <row r="761" spans="1:6" ht="15.6">
      <c r="A761" s="23">
        <v>756</v>
      </c>
      <c r="B761" s="24" t="s">
        <v>121</v>
      </c>
      <c r="C761" s="24" t="s">
        <v>903</v>
      </c>
      <c r="D761" s="25">
        <v>2662470.0691999998</v>
      </c>
      <c r="E761" s="25">
        <v>1194840.2076999999</v>
      </c>
      <c r="F761" s="26">
        <f t="shared" si="11"/>
        <v>3857310.2768999999</v>
      </c>
    </row>
    <row r="762" spans="1:6" ht="15.6">
      <c r="A762" s="23">
        <v>757</v>
      </c>
      <c r="B762" s="24" t="s">
        <v>121</v>
      </c>
      <c r="C762" s="24" t="s">
        <v>905</v>
      </c>
      <c r="D762" s="25">
        <v>3142150.7873999998</v>
      </c>
      <c r="E762" s="25">
        <v>1410107.1569000001</v>
      </c>
      <c r="F762" s="26">
        <f t="shared" si="11"/>
        <v>4552257.9442999996</v>
      </c>
    </row>
    <row r="763" spans="1:6" ht="15.6">
      <c r="A763" s="23">
        <v>758</v>
      </c>
      <c r="B763" s="24" t="s">
        <v>121</v>
      </c>
      <c r="C763" s="24" t="s">
        <v>907</v>
      </c>
      <c r="D763" s="25">
        <v>3468017.7938999999</v>
      </c>
      <c r="E763" s="25">
        <v>1556346.9236000001</v>
      </c>
      <c r="F763" s="26">
        <f t="shared" si="11"/>
        <v>5024364.7175000003</v>
      </c>
    </row>
    <row r="764" spans="1:6" ht="15.6">
      <c r="A764" s="23">
        <v>759</v>
      </c>
      <c r="B764" s="24" t="s">
        <v>121</v>
      </c>
      <c r="C764" s="24" t="s">
        <v>909</v>
      </c>
      <c r="D764" s="25">
        <v>3018539.8969999999</v>
      </c>
      <c r="E764" s="25">
        <v>1354634.1344000001</v>
      </c>
      <c r="F764" s="26">
        <f t="shared" si="11"/>
        <v>4373174.0313999997</v>
      </c>
    </row>
    <row r="765" spans="1:6" ht="15.6">
      <c r="A765" s="23">
        <v>760</v>
      </c>
      <c r="B765" s="24" t="s">
        <v>121</v>
      </c>
      <c r="C765" s="24" t="s">
        <v>911</v>
      </c>
      <c r="D765" s="25">
        <v>4191416.5669</v>
      </c>
      <c r="E765" s="25">
        <v>1880987.5459</v>
      </c>
      <c r="F765" s="26">
        <f t="shared" si="11"/>
        <v>6072404.1128000002</v>
      </c>
    </row>
    <row r="766" spans="1:6" ht="15.6">
      <c r="A766" s="23">
        <v>761</v>
      </c>
      <c r="B766" s="24" t="s">
        <v>121</v>
      </c>
      <c r="C766" s="24" t="s">
        <v>913</v>
      </c>
      <c r="D766" s="25">
        <v>3183199.0416000001</v>
      </c>
      <c r="E766" s="25">
        <v>1428528.4361</v>
      </c>
      <c r="F766" s="26">
        <f t="shared" si="11"/>
        <v>4611727.4777000006</v>
      </c>
    </row>
    <row r="767" spans="1:6" ht="15.6">
      <c r="A767" s="23">
        <v>762</v>
      </c>
      <c r="B767" s="24" t="s">
        <v>121</v>
      </c>
      <c r="C767" s="24" t="s">
        <v>827</v>
      </c>
      <c r="D767" s="25">
        <v>2888028.2525999998</v>
      </c>
      <c r="E767" s="25">
        <v>1296064.2515</v>
      </c>
      <c r="F767" s="26">
        <f t="shared" si="11"/>
        <v>4184092.5040999996</v>
      </c>
    </row>
    <row r="768" spans="1:6" ht="15.6">
      <c r="A768" s="23">
        <v>763</v>
      </c>
      <c r="B768" s="24" t="s">
        <v>121</v>
      </c>
      <c r="C768" s="24" t="s">
        <v>916</v>
      </c>
      <c r="D768" s="25">
        <v>3122040.2116</v>
      </c>
      <c r="E768" s="25">
        <v>1401082.1072</v>
      </c>
      <c r="F768" s="26">
        <f t="shared" si="11"/>
        <v>4523122.3188000005</v>
      </c>
    </row>
    <row r="769" spans="1:6" ht="15.6">
      <c r="A769" s="23">
        <v>764</v>
      </c>
      <c r="B769" s="24" t="s">
        <v>121</v>
      </c>
      <c r="C769" s="24" t="s">
        <v>918</v>
      </c>
      <c r="D769" s="25">
        <v>4120838.4668000001</v>
      </c>
      <c r="E769" s="25">
        <v>1849314.1188000001</v>
      </c>
      <c r="F769" s="26">
        <f t="shared" si="11"/>
        <v>5970152.5855999999</v>
      </c>
    </row>
    <row r="770" spans="1:6" ht="15.6">
      <c r="A770" s="23">
        <v>765</v>
      </c>
      <c r="B770" s="24" t="s">
        <v>121</v>
      </c>
      <c r="C770" s="24" t="s">
        <v>920</v>
      </c>
      <c r="D770" s="25">
        <v>2572968.9866999998</v>
      </c>
      <c r="E770" s="25">
        <v>1154674.6887999999</v>
      </c>
      <c r="F770" s="26">
        <f t="shared" si="11"/>
        <v>3727643.6754999999</v>
      </c>
    </row>
    <row r="771" spans="1:6" ht="15.6">
      <c r="A771" s="23">
        <v>766</v>
      </c>
      <c r="B771" s="24" t="s">
        <v>121</v>
      </c>
      <c r="C771" s="24" t="s">
        <v>922</v>
      </c>
      <c r="D771" s="25">
        <v>2971821.7072000001</v>
      </c>
      <c r="E771" s="25">
        <v>1333668.3507000001</v>
      </c>
      <c r="F771" s="26">
        <f t="shared" si="11"/>
        <v>4305490.0579000004</v>
      </c>
    </row>
    <row r="772" spans="1:6" ht="15.6">
      <c r="A772" s="23">
        <v>767</v>
      </c>
      <c r="B772" s="24" t="s">
        <v>121</v>
      </c>
      <c r="C772" s="24" t="s">
        <v>924</v>
      </c>
      <c r="D772" s="25">
        <v>3148547.4029000001</v>
      </c>
      <c r="E772" s="25">
        <v>1412977.7745000001</v>
      </c>
      <c r="F772" s="26">
        <f t="shared" si="11"/>
        <v>4561525.1774000004</v>
      </c>
    </row>
    <row r="773" spans="1:6" ht="15.6">
      <c r="A773" s="23">
        <v>768</v>
      </c>
      <c r="B773" s="24" t="s">
        <v>121</v>
      </c>
      <c r="C773" s="24" t="s">
        <v>926</v>
      </c>
      <c r="D773" s="25">
        <v>3477277.7584000002</v>
      </c>
      <c r="E773" s="25">
        <v>1560502.5301000001</v>
      </c>
      <c r="F773" s="26">
        <f t="shared" si="11"/>
        <v>5037780.2884999998</v>
      </c>
    </row>
    <row r="774" spans="1:6" ht="15.6">
      <c r="A774" s="23">
        <v>769</v>
      </c>
      <c r="B774" s="24" t="s">
        <v>930</v>
      </c>
      <c r="C774" s="24" t="s">
        <v>931</v>
      </c>
      <c r="D774" s="25">
        <v>2296988.0177000002</v>
      </c>
      <c r="E774" s="25">
        <v>1030822.345</v>
      </c>
      <c r="F774" s="26">
        <f t="shared" ref="F774:F779" si="12">D774+E774</f>
        <v>3327810.3627000004</v>
      </c>
    </row>
    <row r="775" spans="1:6" ht="15.6">
      <c r="A775" s="23">
        <v>770</v>
      </c>
      <c r="B775" s="24" t="s">
        <v>930</v>
      </c>
      <c r="C775" s="24" t="s">
        <v>933</v>
      </c>
      <c r="D775" s="25">
        <v>5863666.7313000001</v>
      </c>
      <c r="E775" s="25">
        <v>2631445.4597999998</v>
      </c>
      <c r="F775" s="26">
        <f t="shared" si="12"/>
        <v>8495112.1910999995</v>
      </c>
    </row>
    <row r="776" spans="1:6" ht="15.6">
      <c r="A776" s="23">
        <v>771</v>
      </c>
      <c r="B776" s="24" t="s">
        <v>930</v>
      </c>
      <c r="C776" s="24" t="s">
        <v>935</v>
      </c>
      <c r="D776" s="25">
        <v>3302843.1192000001</v>
      </c>
      <c r="E776" s="25">
        <v>1482221.2667</v>
      </c>
      <c r="F776" s="26">
        <f t="shared" si="12"/>
        <v>4785064.3859000001</v>
      </c>
    </row>
    <row r="777" spans="1:6" ht="15.6">
      <c r="A777" s="23">
        <v>772</v>
      </c>
      <c r="B777" s="24" t="s">
        <v>930</v>
      </c>
      <c r="C777" s="24" t="s">
        <v>937</v>
      </c>
      <c r="D777" s="25">
        <v>2830580.3407999999</v>
      </c>
      <c r="E777" s="25">
        <v>1270283.2763</v>
      </c>
      <c r="F777" s="26">
        <f t="shared" si="12"/>
        <v>4100863.6170999999</v>
      </c>
    </row>
    <row r="778" spans="1:6" ht="15.6">
      <c r="A778" s="23">
        <v>773</v>
      </c>
      <c r="B778" s="24" t="s">
        <v>930</v>
      </c>
      <c r="C778" s="24" t="s">
        <v>939</v>
      </c>
      <c r="D778" s="25">
        <v>2689532.6285999999</v>
      </c>
      <c r="E778" s="25">
        <v>1206985.1083</v>
      </c>
      <c r="F778" s="26">
        <f t="shared" si="12"/>
        <v>3896517.7368999999</v>
      </c>
    </row>
    <row r="779" spans="1:6" ht="15.6">
      <c r="A779" s="23">
        <v>774</v>
      </c>
      <c r="B779" s="24" t="s">
        <v>930</v>
      </c>
      <c r="C779" s="24" t="s">
        <v>941</v>
      </c>
      <c r="D779" s="25">
        <v>2766555.3333000001</v>
      </c>
      <c r="E779" s="25">
        <v>1241550.6891000001</v>
      </c>
      <c r="F779" s="26">
        <f t="shared" si="12"/>
        <v>4008106.0224000001</v>
      </c>
    </row>
    <row r="780" spans="1:6" ht="15.6">
      <c r="A780" s="27"/>
      <c r="B780" s="162" t="s">
        <v>42</v>
      </c>
      <c r="C780" s="164"/>
      <c r="D780" s="28">
        <f>SUM(D6:D779)</f>
        <v>2173667675.3072977</v>
      </c>
      <c r="E780" s="28">
        <f t="shared" ref="E780:F780" si="13">SUM(E6:E779)</f>
        <v>975479712.16080046</v>
      </c>
      <c r="F780" s="28">
        <f t="shared" si="13"/>
        <v>3149147387.468102</v>
      </c>
    </row>
  </sheetData>
  <mergeCells count="4">
    <mergeCell ref="A1:F1"/>
    <mergeCell ref="A2:F2"/>
    <mergeCell ref="A3:F3"/>
    <mergeCell ref="B780:C780"/>
  </mergeCells>
  <pageMargins left="0.7" right="0.7" top="0.75" bottom="0.75" header="0.3" footer="0.3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43"/>
  <sheetViews>
    <sheetView topLeftCell="A24" workbookViewId="0">
      <selection activeCell="B48" sqref="B48"/>
    </sheetView>
  </sheetViews>
  <sheetFormatPr defaultColWidth="9" defaultRowHeight="13.2"/>
  <cols>
    <col min="1" max="1" width="5" customWidth="1"/>
    <col min="2" max="2" width="20.21875" customWidth="1"/>
    <col min="3" max="3" width="20.33203125" customWidth="1"/>
    <col min="4" max="4" width="22.109375" customWidth="1"/>
    <col min="5" max="5" width="22" customWidth="1"/>
    <col min="6" max="6" width="21.109375" customWidth="1"/>
    <col min="7" max="7" width="19.6640625" customWidth="1"/>
  </cols>
  <sheetData>
    <row r="1" spans="1:6" ht="17.399999999999999">
      <c r="A1" s="200" t="s">
        <v>17</v>
      </c>
      <c r="B1" s="200"/>
      <c r="C1" s="200"/>
      <c r="D1" s="200"/>
      <c r="E1" s="200"/>
    </row>
    <row r="2" spans="1:6" ht="17.399999999999999">
      <c r="A2" s="200" t="s">
        <v>62</v>
      </c>
      <c r="B2" s="200"/>
      <c r="C2" s="200"/>
      <c r="D2" s="200"/>
      <c r="E2" s="200"/>
    </row>
    <row r="3" spans="1:6" ht="35.4" customHeight="1">
      <c r="A3" s="201" t="s">
        <v>954</v>
      </c>
      <c r="B3" s="202"/>
      <c r="C3" s="202"/>
      <c r="D3" s="202"/>
      <c r="E3" s="203"/>
    </row>
    <row r="4" spans="1:6" ht="55.8">
      <c r="A4" s="2" t="s">
        <v>948</v>
      </c>
      <c r="B4" s="2" t="s">
        <v>956</v>
      </c>
      <c r="C4" s="3" t="s">
        <v>961</v>
      </c>
      <c r="D4" s="3" t="s">
        <v>962</v>
      </c>
      <c r="E4" s="3" t="s">
        <v>963</v>
      </c>
      <c r="F4" s="4"/>
    </row>
    <row r="5" spans="1:6" ht="15.6">
      <c r="A5" s="5"/>
      <c r="B5" s="5"/>
      <c r="C5" s="142" t="s">
        <v>28</v>
      </c>
      <c r="D5" s="142" t="s">
        <v>28</v>
      </c>
      <c r="E5" s="142" t="s">
        <v>28</v>
      </c>
      <c r="F5" s="7"/>
    </row>
    <row r="6" spans="1:6" ht="18">
      <c r="A6" s="8">
        <v>1</v>
      </c>
      <c r="B6" s="9" t="s">
        <v>86</v>
      </c>
      <c r="C6" s="10">
        <v>45117013.882399999</v>
      </c>
      <c r="D6" s="10">
        <v>20247221.880100001</v>
      </c>
      <c r="E6" s="11">
        <f>C6+D6</f>
        <v>65364235.762500003</v>
      </c>
    </row>
    <row r="7" spans="1:6" ht="18">
      <c r="A7" s="8">
        <v>2</v>
      </c>
      <c r="B7" s="9" t="s">
        <v>87</v>
      </c>
      <c r="C7" s="10">
        <v>56908637.665899999</v>
      </c>
      <c r="D7" s="10">
        <v>25538964.451699998</v>
      </c>
      <c r="E7" s="11">
        <f t="shared" ref="E7:E42" si="0">C7+D7</f>
        <v>82447602.117599994</v>
      </c>
    </row>
    <row r="8" spans="1:6" ht="18">
      <c r="A8" s="8">
        <v>3</v>
      </c>
      <c r="B8" s="9" t="s">
        <v>88</v>
      </c>
      <c r="C8" s="10">
        <v>75798961.262999997</v>
      </c>
      <c r="D8" s="10">
        <v>34016399.9102</v>
      </c>
      <c r="E8" s="11">
        <f t="shared" si="0"/>
        <v>109815361.1732</v>
      </c>
    </row>
    <row r="9" spans="1:6" ht="18">
      <c r="A9" s="8">
        <v>4</v>
      </c>
      <c r="B9" s="9" t="s">
        <v>89</v>
      </c>
      <c r="C9" s="10">
        <v>57216177.977499999</v>
      </c>
      <c r="D9" s="10">
        <v>25676979.723200001</v>
      </c>
      <c r="E9" s="11">
        <f t="shared" si="0"/>
        <v>82893157.7007</v>
      </c>
    </row>
    <row r="10" spans="1:6" ht="18">
      <c r="A10" s="8">
        <v>5</v>
      </c>
      <c r="B10" s="9" t="s">
        <v>90</v>
      </c>
      <c r="C10" s="10">
        <v>64951684.372500002</v>
      </c>
      <c r="D10" s="10">
        <v>29148453.1402</v>
      </c>
      <c r="E10" s="11">
        <f t="shared" si="0"/>
        <v>94100137.512700006</v>
      </c>
    </row>
    <row r="11" spans="1:6" ht="18">
      <c r="A11" s="8">
        <v>6</v>
      </c>
      <c r="B11" s="9" t="s">
        <v>91</v>
      </c>
      <c r="C11" s="10">
        <v>26437712.9877</v>
      </c>
      <c r="D11" s="10">
        <v>11864487.3585</v>
      </c>
      <c r="E11" s="11">
        <f t="shared" si="0"/>
        <v>38302200.346200004</v>
      </c>
    </row>
    <row r="12" spans="1:6" ht="18">
      <c r="A12" s="8">
        <v>7</v>
      </c>
      <c r="B12" s="9" t="s">
        <v>92</v>
      </c>
      <c r="C12" s="10">
        <v>70677485.087300003</v>
      </c>
      <c r="D12" s="10">
        <v>31718028.285700001</v>
      </c>
      <c r="E12" s="11">
        <f t="shared" si="0"/>
        <v>102395513.373</v>
      </c>
    </row>
    <row r="13" spans="1:6" ht="18">
      <c r="A13" s="8">
        <v>8</v>
      </c>
      <c r="B13" s="9" t="s">
        <v>93</v>
      </c>
      <c r="C13" s="10">
        <v>76734568.451800004</v>
      </c>
      <c r="D13" s="10">
        <v>34436273.583400004</v>
      </c>
      <c r="E13" s="11">
        <f t="shared" si="0"/>
        <v>111170842.0352</v>
      </c>
    </row>
    <row r="14" spans="1:6" ht="18">
      <c r="A14" s="8">
        <v>9</v>
      </c>
      <c r="B14" s="9" t="s">
        <v>94</v>
      </c>
      <c r="C14" s="10">
        <v>49468359.456100002</v>
      </c>
      <c r="D14" s="10">
        <v>22199980.977400001</v>
      </c>
      <c r="E14" s="11">
        <f t="shared" si="0"/>
        <v>71668340.433500007</v>
      </c>
    </row>
    <row r="15" spans="1:6" ht="18">
      <c r="A15" s="8">
        <v>10</v>
      </c>
      <c r="B15" s="9" t="s">
        <v>95</v>
      </c>
      <c r="C15" s="10">
        <v>63386607.7936</v>
      </c>
      <c r="D15" s="10">
        <v>28446091.657600001</v>
      </c>
      <c r="E15" s="11">
        <f t="shared" si="0"/>
        <v>91832699.451200008</v>
      </c>
    </row>
    <row r="16" spans="1:6" ht="18">
      <c r="A16" s="8">
        <v>11</v>
      </c>
      <c r="B16" s="9" t="s">
        <v>96</v>
      </c>
      <c r="C16" s="10">
        <v>36593504.220100001</v>
      </c>
      <c r="D16" s="10">
        <v>16422115.197000001</v>
      </c>
      <c r="E16" s="11">
        <f t="shared" si="0"/>
        <v>53015619.417099997</v>
      </c>
    </row>
    <row r="17" spans="1:5" ht="18">
      <c r="A17" s="8">
        <v>12</v>
      </c>
      <c r="B17" s="9" t="s">
        <v>97</v>
      </c>
      <c r="C17" s="10">
        <v>48499334.390299998</v>
      </c>
      <c r="D17" s="10">
        <v>21765110.319600001</v>
      </c>
      <c r="E17" s="11">
        <f t="shared" si="0"/>
        <v>70264444.709899992</v>
      </c>
    </row>
    <row r="18" spans="1:5" ht="18">
      <c r="A18" s="8">
        <v>13</v>
      </c>
      <c r="B18" s="9" t="s">
        <v>98</v>
      </c>
      <c r="C18" s="10">
        <v>38510230.302500002</v>
      </c>
      <c r="D18" s="10">
        <v>17282286.891399998</v>
      </c>
      <c r="E18" s="11">
        <f t="shared" si="0"/>
        <v>55792517.193900004</v>
      </c>
    </row>
    <row r="19" spans="1:5" ht="18">
      <c r="A19" s="8">
        <v>14</v>
      </c>
      <c r="B19" s="9" t="s">
        <v>99</v>
      </c>
      <c r="C19" s="10">
        <v>49276044.780299999</v>
      </c>
      <c r="D19" s="10">
        <v>22113675.6666</v>
      </c>
      <c r="E19" s="11">
        <f t="shared" si="0"/>
        <v>71389720.446899995</v>
      </c>
    </row>
    <row r="20" spans="1:5" ht="18">
      <c r="A20" s="8">
        <v>15</v>
      </c>
      <c r="B20" s="9" t="s">
        <v>100</v>
      </c>
      <c r="C20" s="10">
        <v>33763980.299099997</v>
      </c>
      <c r="D20" s="10">
        <v>15152306.011499999</v>
      </c>
      <c r="E20" s="11">
        <f t="shared" si="0"/>
        <v>48916286.310599998</v>
      </c>
    </row>
    <row r="21" spans="1:5" ht="18">
      <c r="A21" s="8">
        <v>16</v>
      </c>
      <c r="B21" s="9" t="s">
        <v>101</v>
      </c>
      <c r="C21" s="10">
        <v>66040861.370099999</v>
      </c>
      <c r="D21" s="10">
        <v>29637244.5392</v>
      </c>
      <c r="E21" s="11">
        <f t="shared" si="0"/>
        <v>95678105.909299999</v>
      </c>
    </row>
    <row r="22" spans="1:5" ht="18">
      <c r="A22" s="8">
        <v>17</v>
      </c>
      <c r="B22" s="9" t="s">
        <v>102</v>
      </c>
      <c r="C22" s="10">
        <v>69382142.826700002</v>
      </c>
      <c r="D22" s="10">
        <v>31136715.829300001</v>
      </c>
      <c r="E22" s="11">
        <f t="shared" si="0"/>
        <v>100518858.656</v>
      </c>
    </row>
    <row r="23" spans="1:5" ht="18">
      <c r="A23" s="8">
        <v>18</v>
      </c>
      <c r="B23" s="9" t="s">
        <v>103</v>
      </c>
      <c r="C23" s="10">
        <v>78026789.406000003</v>
      </c>
      <c r="D23" s="10">
        <v>35016185.287199996</v>
      </c>
      <c r="E23" s="11">
        <f t="shared" si="0"/>
        <v>113042974.69319999</v>
      </c>
    </row>
    <row r="24" spans="1:5" ht="18">
      <c r="A24" s="8">
        <v>19</v>
      </c>
      <c r="B24" s="9" t="s">
        <v>104</v>
      </c>
      <c r="C24" s="10">
        <v>124225336.07780001</v>
      </c>
      <c r="D24" s="10">
        <v>55748768.064400002</v>
      </c>
      <c r="E24" s="11">
        <f t="shared" si="0"/>
        <v>179974104.14219999</v>
      </c>
    </row>
    <row r="25" spans="1:5" ht="18">
      <c r="A25" s="8">
        <v>20</v>
      </c>
      <c r="B25" s="9" t="s">
        <v>105</v>
      </c>
      <c r="C25" s="10">
        <v>94574862.848900005</v>
      </c>
      <c r="D25" s="10">
        <v>42442486.051299997</v>
      </c>
      <c r="E25" s="11">
        <f t="shared" si="0"/>
        <v>137017348.90020001</v>
      </c>
    </row>
    <row r="26" spans="1:5" ht="18">
      <c r="A26" s="8">
        <v>21</v>
      </c>
      <c r="B26" s="9" t="s">
        <v>106</v>
      </c>
      <c r="C26" s="10">
        <v>59686890.041599996</v>
      </c>
      <c r="D26" s="10">
        <v>26785764.438200001</v>
      </c>
      <c r="E26" s="11">
        <f t="shared" si="0"/>
        <v>86472654.479800001</v>
      </c>
    </row>
    <row r="27" spans="1:5" ht="18">
      <c r="A27" s="8">
        <v>22</v>
      </c>
      <c r="B27" s="9" t="s">
        <v>107</v>
      </c>
      <c r="C27" s="10">
        <v>61690772.834299996</v>
      </c>
      <c r="D27" s="10">
        <v>27685049.564300001</v>
      </c>
      <c r="E27" s="11">
        <f t="shared" si="0"/>
        <v>89375822.398599997</v>
      </c>
    </row>
    <row r="28" spans="1:5" ht="18">
      <c r="A28" s="8">
        <v>23</v>
      </c>
      <c r="B28" s="9" t="s">
        <v>108</v>
      </c>
      <c r="C28" s="10">
        <v>43652683.575300001</v>
      </c>
      <c r="D28" s="10">
        <v>19590072.434999999</v>
      </c>
      <c r="E28" s="11">
        <f t="shared" si="0"/>
        <v>63242756.010299996</v>
      </c>
    </row>
    <row r="29" spans="1:5" ht="18">
      <c r="A29" s="8">
        <v>24</v>
      </c>
      <c r="B29" s="9" t="s">
        <v>109</v>
      </c>
      <c r="C29" s="10">
        <v>74362180.071600005</v>
      </c>
      <c r="D29" s="10">
        <v>33371613.717900001</v>
      </c>
      <c r="E29" s="11">
        <f t="shared" si="0"/>
        <v>107733793.7895</v>
      </c>
    </row>
    <row r="30" spans="1:5" ht="18">
      <c r="A30" s="8">
        <v>25</v>
      </c>
      <c r="B30" s="9" t="s">
        <v>110</v>
      </c>
      <c r="C30" s="10">
        <v>38945717.480099998</v>
      </c>
      <c r="D30" s="10">
        <v>17477721.046700001</v>
      </c>
      <c r="E30" s="11">
        <f t="shared" si="0"/>
        <v>56423438.526799999</v>
      </c>
    </row>
    <row r="31" spans="1:5" ht="18">
      <c r="A31" s="8">
        <v>26</v>
      </c>
      <c r="B31" s="9" t="s">
        <v>111</v>
      </c>
      <c r="C31" s="10">
        <v>72085518.894600004</v>
      </c>
      <c r="D31" s="10">
        <v>32349913.476199999</v>
      </c>
      <c r="E31" s="11">
        <f t="shared" si="0"/>
        <v>104435432.3708</v>
      </c>
    </row>
    <row r="32" spans="1:5" ht="18">
      <c r="A32" s="8">
        <v>27</v>
      </c>
      <c r="B32" s="9" t="s">
        <v>112</v>
      </c>
      <c r="C32" s="10">
        <v>51425548.544399999</v>
      </c>
      <c r="D32" s="10">
        <v>23078311.308499999</v>
      </c>
      <c r="E32" s="11">
        <f t="shared" si="0"/>
        <v>74503859.852899998</v>
      </c>
    </row>
    <row r="33" spans="1:7" ht="18">
      <c r="A33" s="8">
        <v>28</v>
      </c>
      <c r="B33" s="9" t="s">
        <v>113</v>
      </c>
      <c r="C33" s="10">
        <v>49114651.754199997</v>
      </c>
      <c r="D33" s="10">
        <v>22041247.1054</v>
      </c>
      <c r="E33" s="11">
        <f t="shared" si="0"/>
        <v>71155898.859599993</v>
      </c>
    </row>
    <row r="34" spans="1:7" ht="18">
      <c r="A34" s="8">
        <v>29</v>
      </c>
      <c r="B34" s="9" t="s">
        <v>114</v>
      </c>
      <c r="C34" s="10">
        <v>66527037.577399999</v>
      </c>
      <c r="D34" s="10">
        <v>29855426.477600001</v>
      </c>
      <c r="E34" s="11">
        <f t="shared" si="0"/>
        <v>96382464.055000007</v>
      </c>
    </row>
    <row r="35" spans="1:7" ht="18">
      <c r="A35" s="8">
        <v>30</v>
      </c>
      <c r="B35" s="9" t="s">
        <v>115</v>
      </c>
      <c r="C35" s="10">
        <v>83918667.176100001</v>
      </c>
      <c r="D35" s="10">
        <v>37660291.052100003</v>
      </c>
      <c r="E35" s="11">
        <f t="shared" si="0"/>
        <v>121578958.2282</v>
      </c>
    </row>
    <row r="36" spans="1:7" ht="18">
      <c r="A36" s="8">
        <v>31</v>
      </c>
      <c r="B36" s="9" t="s">
        <v>116</v>
      </c>
      <c r="C36" s="10">
        <v>52605760.397</v>
      </c>
      <c r="D36" s="10">
        <v>23607956.539500002</v>
      </c>
      <c r="E36" s="11">
        <f t="shared" si="0"/>
        <v>76213716.936499998</v>
      </c>
    </row>
    <row r="37" spans="1:7" ht="18">
      <c r="A37" s="8">
        <v>32</v>
      </c>
      <c r="B37" s="9" t="s">
        <v>117</v>
      </c>
      <c r="C37" s="10">
        <v>65207756.312600002</v>
      </c>
      <c r="D37" s="10">
        <v>29263370.883000001</v>
      </c>
      <c r="E37" s="11">
        <f t="shared" si="0"/>
        <v>94471127.195600003</v>
      </c>
    </row>
    <row r="38" spans="1:7" ht="18">
      <c r="A38" s="8">
        <v>33</v>
      </c>
      <c r="B38" s="9" t="s">
        <v>118</v>
      </c>
      <c r="C38" s="10">
        <v>65674303.197999999</v>
      </c>
      <c r="D38" s="10">
        <v>29472743.744600002</v>
      </c>
      <c r="E38" s="11">
        <f t="shared" si="0"/>
        <v>95147046.942599997</v>
      </c>
    </row>
    <row r="39" spans="1:7" ht="18">
      <c r="A39" s="8">
        <v>34</v>
      </c>
      <c r="B39" s="9" t="s">
        <v>119</v>
      </c>
      <c r="C39" s="10">
        <v>49223109.964500003</v>
      </c>
      <c r="D39" s="10">
        <v>22089920.0394</v>
      </c>
      <c r="E39" s="11">
        <f t="shared" si="0"/>
        <v>71313030.003900006</v>
      </c>
    </row>
    <row r="40" spans="1:7" ht="18">
      <c r="A40" s="8">
        <v>35</v>
      </c>
      <c r="B40" s="9" t="s">
        <v>120</v>
      </c>
      <c r="C40" s="10">
        <v>49489523.2848</v>
      </c>
      <c r="D40" s="10">
        <v>22209478.696800001</v>
      </c>
      <c r="E40" s="11">
        <f t="shared" si="0"/>
        <v>71699001.981600001</v>
      </c>
      <c r="G40" s="12"/>
    </row>
    <row r="41" spans="1:7" ht="18">
      <c r="A41" s="8">
        <v>36</v>
      </c>
      <c r="B41" s="9" t="s">
        <v>121</v>
      </c>
      <c r="C41" s="10">
        <v>44717092.570299998</v>
      </c>
      <c r="D41" s="10">
        <v>20067748.664900001</v>
      </c>
      <c r="E41" s="11">
        <f t="shared" si="0"/>
        <v>64784841.235200003</v>
      </c>
      <c r="G41" s="12"/>
    </row>
    <row r="42" spans="1:7" ht="18">
      <c r="A42" s="8">
        <v>37</v>
      </c>
      <c r="B42" s="9" t="s">
        <v>930</v>
      </c>
      <c r="C42" s="10">
        <v>19750166.170899998</v>
      </c>
      <c r="D42" s="10">
        <v>8863308.1451999992</v>
      </c>
      <c r="E42" s="11">
        <f t="shared" si="0"/>
        <v>28613474.316099998</v>
      </c>
      <c r="G42" s="13"/>
    </row>
    <row r="43" spans="1:7" ht="18">
      <c r="A43" s="14"/>
      <c r="B43" s="14"/>
      <c r="C43" s="15">
        <f>SUM(C6:C42)</f>
        <v>2173667675.3072996</v>
      </c>
      <c r="D43" s="15">
        <f t="shared" ref="D43:E43" si="1">SUM(D6:D42)</f>
        <v>975479712.1608001</v>
      </c>
      <c r="E43" s="15">
        <f t="shared" si="1"/>
        <v>3149147387.4680996</v>
      </c>
    </row>
  </sheetData>
  <mergeCells count="3">
    <mergeCell ref="A1:E1"/>
    <mergeCell ref="A2:E2"/>
    <mergeCell ref="A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MONTHENTRY</vt:lpstr>
      <vt:lpstr>Sum &amp; FG</vt:lpstr>
      <vt:lpstr>State Details</vt:lpstr>
      <vt:lpstr>State Details (2)</vt:lpstr>
      <vt:lpstr>LG Details</vt:lpstr>
      <vt:lpstr>Ecology to States</vt:lpstr>
      <vt:lpstr>SumSum</vt:lpstr>
      <vt:lpstr>ECOLOGY TO INDIVIDUAL LGCS</vt:lpstr>
      <vt:lpstr>Ecology to LGCs</vt:lpstr>
      <vt:lpstr>acctmonth</vt:lpstr>
      <vt:lpstr>previuosmonth</vt:lpstr>
      <vt:lpstr>SumSum!Print_Area</vt:lpstr>
    </vt:vector>
  </TitlesOfParts>
  <Company>OAGF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FUNDS</dc:creator>
  <cp:lastModifiedBy>Lucky Ogidan</cp:lastModifiedBy>
  <cp:lastPrinted>2023-11-14T12:46:00Z</cp:lastPrinted>
  <dcterms:created xsi:type="dcterms:W3CDTF">2003-11-12T08:54:00Z</dcterms:created>
  <dcterms:modified xsi:type="dcterms:W3CDTF">2023-12-17T14:04:18Z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E1CFC90BBE174A5988DB1F3356D0384C_12</vt:lpwstr>
  </property>
  <property fmtid="{D5CDD505-2E9C-101B-9397-08002B2CF9AE}" pid="3" name="KSOProductBuildVer">
    <vt:lpwstr>1033-12.2.0.13306</vt:lpwstr>
  </property>
</Properties>
</file>